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124\TRANSPARENCIA\"/>
    </mc:Choice>
  </mc:AlternateContent>
  <bookViews>
    <workbookView xWindow="0" yWindow="0" windowWidth="20400" windowHeight="7755"/>
  </bookViews>
  <sheets>
    <sheet name="NÓMINA 2DA QUINCENA NOVIEMBRE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1" l="1"/>
  <c r="K34" i="1"/>
  <c r="I34" i="1"/>
  <c r="G34" i="1"/>
  <c r="E34" i="1"/>
  <c r="M33" i="1"/>
  <c r="K33" i="1"/>
  <c r="I33" i="1"/>
  <c r="G33" i="1"/>
  <c r="E33" i="1"/>
  <c r="M19" i="1"/>
  <c r="K19" i="1"/>
  <c r="I19" i="1"/>
  <c r="G19" i="1"/>
  <c r="E19" i="1"/>
  <c r="M18" i="1"/>
  <c r="K18" i="1"/>
  <c r="I18" i="1"/>
  <c r="G18" i="1"/>
  <c r="E18" i="1"/>
  <c r="M17" i="1"/>
  <c r="K17" i="1"/>
  <c r="I17" i="1"/>
  <c r="G17" i="1"/>
  <c r="E17" i="1"/>
  <c r="M16" i="1"/>
  <c r="K16" i="1"/>
  <c r="I16" i="1"/>
  <c r="G16" i="1"/>
  <c r="E16" i="1"/>
  <c r="M15" i="1"/>
  <c r="K15" i="1"/>
  <c r="I15" i="1"/>
  <c r="G15" i="1"/>
  <c r="E15" i="1"/>
  <c r="M14" i="1"/>
  <c r="K14" i="1"/>
  <c r="I14" i="1"/>
  <c r="G14" i="1"/>
  <c r="E14" i="1"/>
  <c r="M13" i="1"/>
  <c r="K13" i="1"/>
  <c r="I13" i="1"/>
  <c r="G13" i="1"/>
  <c r="E13" i="1"/>
  <c r="M12" i="1"/>
  <c r="K12" i="1"/>
  <c r="I12" i="1"/>
  <c r="G12" i="1"/>
  <c r="E12" i="1"/>
  <c r="M11" i="1"/>
  <c r="K11" i="1"/>
  <c r="I11" i="1"/>
  <c r="G11" i="1"/>
  <c r="E11" i="1"/>
  <c r="M10" i="1"/>
  <c r="K10" i="1"/>
  <c r="I10" i="1"/>
  <c r="G10" i="1"/>
  <c r="E10" i="1"/>
  <c r="M9" i="1"/>
  <c r="K9" i="1"/>
  <c r="I9" i="1"/>
  <c r="G9" i="1"/>
  <c r="E9" i="1"/>
  <c r="M8" i="1"/>
  <c r="K8" i="1"/>
  <c r="I8" i="1"/>
  <c r="G8" i="1"/>
  <c r="E8" i="1"/>
  <c r="M7" i="1"/>
  <c r="K7" i="1"/>
  <c r="I7" i="1"/>
  <c r="G7" i="1"/>
  <c r="E7" i="1"/>
  <c r="M6" i="1"/>
  <c r="K6" i="1"/>
  <c r="I6" i="1"/>
  <c r="G6" i="1"/>
  <c r="E6" i="1"/>
  <c r="F6" i="1" l="1"/>
  <c r="P6" i="1" s="1"/>
  <c r="H6" i="1"/>
  <c r="J6" i="1" s="1"/>
  <c r="L6" i="1" s="1"/>
  <c r="N6" i="1" s="1"/>
  <c r="F7" i="1"/>
  <c r="P7" i="1" s="1"/>
  <c r="H7" i="1"/>
  <c r="J7" i="1" s="1"/>
  <c r="L7" i="1" s="1"/>
  <c r="N7" i="1" s="1"/>
  <c r="H8" i="1"/>
  <c r="J8" i="1" s="1"/>
  <c r="L8" i="1" s="1"/>
  <c r="F8" i="1"/>
  <c r="P8" i="1" s="1"/>
  <c r="O8" i="1"/>
  <c r="F9" i="1"/>
  <c r="H9" i="1"/>
  <c r="J9" i="1" s="1"/>
  <c r="L9" i="1" s="1"/>
  <c r="O9" i="1" s="1"/>
  <c r="F10" i="1"/>
  <c r="H10" i="1"/>
  <c r="J10" i="1" s="1"/>
  <c r="L10" i="1" s="1"/>
  <c r="O10" i="1" s="1"/>
  <c r="F11" i="1"/>
  <c r="H11" i="1"/>
  <c r="J11" i="1" s="1"/>
  <c r="L11" i="1" s="1"/>
  <c r="O11" i="1" s="1"/>
  <c r="F12" i="1"/>
  <c r="H12" i="1"/>
  <c r="J12" i="1" s="1"/>
  <c r="L12" i="1" s="1"/>
  <c r="O12" i="1" s="1"/>
  <c r="F13" i="1"/>
  <c r="H13" i="1"/>
  <c r="J13" i="1" s="1"/>
  <c r="L13" i="1" s="1"/>
  <c r="O13" i="1" s="1"/>
  <c r="F14" i="1"/>
  <c r="H14" i="1"/>
  <c r="J14" i="1" s="1"/>
  <c r="L14" i="1" s="1"/>
  <c r="O14" i="1" s="1"/>
  <c r="F15" i="1"/>
  <c r="H15" i="1"/>
  <c r="J15" i="1" s="1"/>
  <c r="L15" i="1" s="1"/>
  <c r="O15" i="1" s="1"/>
  <c r="F16" i="1"/>
  <c r="H16" i="1"/>
  <c r="J16" i="1" s="1"/>
  <c r="L16" i="1" s="1"/>
  <c r="O16" i="1" s="1"/>
  <c r="F17" i="1"/>
  <c r="H17" i="1"/>
  <c r="J17" i="1" s="1"/>
  <c r="L17" i="1" s="1"/>
  <c r="O17" i="1" s="1"/>
  <c r="F18" i="1"/>
  <c r="H18" i="1"/>
  <c r="J18" i="1" s="1"/>
  <c r="L18" i="1" s="1"/>
  <c r="O18" i="1" s="1"/>
  <c r="F19" i="1"/>
  <c r="H19" i="1"/>
  <c r="J19" i="1" s="1"/>
  <c r="L19" i="1" s="1"/>
  <c r="O19" i="1" s="1"/>
  <c r="F33" i="1"/>
  <c r="H33" i="1"/>
  <c r="J33" i="1" s="1"/>
  <c r="L33" i="1" s="1"/>
  <c r="O33" i="1" s="1"/>
  <c r="F34" i="1"/>
  <c r="H34" i="1"/>
  <c r="J34" i="1" s="1"/>
  <c r="L34" i="1" s="1"/>
  <c r="O34" i="1" s="1"/>
  <c r="P34" i="1" l="1"/>
  <c r="P33" i="1"/>
  <c r="P19" i="1"/>
  <c r="P18" i="1"/>
  <c r="P17" i="1"/>
  <c r="P16" i="1"/>
  <c r="P15" i="1"/>
  <c r="P14" i="1"/>
  <c r="P13" i="1"/>
  <c r="P12" i="1"/>
  <c r="P11" i="1"/>
  <c r="P10" i="1"/>
  <c r="P9" i="1"/>
  <c r="P20" i="1"/>
</calcChain>
</file>

<file path=xl/sharedStrings.xml><?xml version="1.0" encoding="utf-8"?>
<sst xmlns="http://schemas.openxmlformats.org/spreadsheetml/2006/main" count="98" uniqueCount="61">
  <si>
    <t>SISTEMA PARA EL DESARROLLO INTEGRAL DE LA FAMILIA DEL MUNICIPIO DE CUAUTLA JALISCO</t>
  </si>
  <si>
    <t xml:space="preserve">NÓMINA DE SUELDOS                             </t>
  </si>
  <si>
    <t>RFC. SDI861030GD7</t>
  </si>
  <si>
    <t>PERIODO DEL 01 AL 15 DE NOVIEMBRE DE 2021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</si>
  <si>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</si>
  <si>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</si>
  <si>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</si>
  <si>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</si>
  <si>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</si>
  <si>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</si>
  <si>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</si>
  <si>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</si>
  <si>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</si>
  <si>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</si>
  <si>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</si>
  <si>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</si>
  <si>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</si>
  <si>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</si>
  <si>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</si>
  <si>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</si>
  <si>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</si>
  <si>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</si>
  <si>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</si>
  <si>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</si>
  <si>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</si>
  <si>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GARCÍA TORRES</t>
  </si>
  <si>
    <t>DIRECTORA</t>
  </si>
  <si>
    <t>JORGE MELECIO SOLTERO ALENCASTRO</t>
  </si>
  <si>
    <t>CONTADOR</t>
  </si>
  <si>
    <t>ASALIA RODRÍGUEZ GONZALEZ</t>
  </si>
  <si>
    <t>SECRETARIA</t>
  </si>
  <si>
    <t>KARINA LUCILA GUTIERREZ REYES</t>
  </si>
  <si>
    <t xml:space="preserve">PROMOTORA </t>
  </si>
  <si>
    <t xml:space="preserve">SILVIA NATALY PELAYO CONTRERAS </t>
  </si>
  <si>
    <t>PSICÓLOGA</t>
  </si>
  <si>
    <t>CARMEN JAZMÍN LÓPEZ GUTIÉRREZ</t>
  </si>
  <si>
    <t>ARELI VILLEGAS ZABALZA</t>
  </si>
  <si>
    <t xml:space="preserve">NUTRIOLOGA/PROMOTORA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</si>
  <si>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</si>
  <si>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</si>
  <si>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</si>
  <si>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</si>
  <si>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</si>
  <si>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</si>
  <si>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MARISELA ARACELI SANCHEZ RANGEL</t>
  </si>
  <si>
    <t>ENC. DE COMEDOR T/V</t>
  </si>
  <si>
    <t xml:space="preserve">XITLALI JOSELIN GALVAN GARCÍA </t>
  </si>
  <si>
    <t>AUX. DE ENC. DE COMEDOR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</si>
  <si>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</si>
  <si>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</si>
  <si>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</si>
  <si>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</si>
  <si>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</si>
  <si>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</si>
  <si>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</si>
  <si>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>DIRECTORA DIF MINICIPAL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</si>
  <si>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</si>
  <si>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</si>
  <si>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</si>
  <si>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</si>
  <si>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PERIODO DEL 16 AL 30 DE NOVIEMBRE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</si>
</sst>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sz val="9"/>
      <color theme="1"/>
      <name val="Calibri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44" fontId="10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3" fillId="0" borderId="1" xfId="0" applyNumberFormat="1" applyFont="1" applyBorder="1" applyAlignment="1">
      <alignment horizontal="left" vertical="center"/>
    </xf>
    <xf numFmtId="44" fontId="11" fillId="0" borderId="1" xfId="0" applyNumberFormat="1" applyFont="1" applyBorder="1"/>
    <xf numFmtId="0" fontId="0" fillId="0" borderId="1" xfId="0" applyBorder="1"/>
    <xf numFmtId="2" fontId="16" fillId="0" borderId="1" xfId="0" applyNumberFormat="1" applyFont="1" applyBorder="1" applyAlignment="1">
      <alignment horizontal="left" indent="2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44" fontId="18" fillId="0" borderId="1" xfId="0" applyNumberFormat="1" applyFont="1" applyBorder="1"/>
    <xf numFmtId="0" fontId="19" fillId="0" borderId="0" xfId="0" applyFont="1" applyFill="1"/>
    <xf numFmtId="0" fontId="20" fillId="0" borderId="0" xfId="0" applyFont="1" applyAlignment="1">
      <alignment horizontal="center" wrapText="1"/>
    </xf>
    <xf numFmtId="44" fontId="0" fillId="0" borderId="0" xfId="0" applyNumberFormat="1"/>
    <xf numFmtId="44" fontId="20" fillId="0" borderId="0" xfId="0" applyNumberFormat="1" applyFont="1"/>
    <xf numFmtId="4" fontId="0" fillId="0" borderId="0" xfId="0" applyNumberFormat="1"/>
    <xf numFmtId="0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6" fillId="0" borderId="0" xfId="0" applyFont="1" applyAlignment="1">
      <alignment horizontal="left" indent="5"/>
    </xf>
    <xf numFmtId="0" fontId="22" fillId="5" borderId="2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44" fontId="24" fillId="5" borderId="3" xfId="0" applyNumberFormat="1" applyFont="1" applyFill="1" applyBorder="1" applyAlignment="1">
      <alignment horizontal="left" vertical="center" wrapText="1"/>
    </xf>
    <xf numFmtId="0" fontId="26" fillId="5" borderId="3" xfId="0" applyFont="1" applyFill="1" applyBorder="1" applyAlignment="1">
      <alignment horizontal="left" vertical="center" wrapText="1"/>
    </xf>
    <xf numFmtId="0" fontId="27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6" borderId="1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NumberFormat="1" applyFont="1" applyFill="1"/>
    <xf numFmtId="0" fontId="21" fillId="0" borderId="0" xfId="0" applyFont="1" applyAlignment="1">
      <alignment horizontal="left" indent="1"/>
    </xf>
    <xf numFmtId="0" fontId="21" fillId="0" borderId="0" xfId="0" applyFont="1" applyAlignment="1">
      <alignment horizontal="left" indent="4"/>
    </xf>
  </cellXfs>
  <cellStyles count="2">
    <cellStyle name="Moneda" xfId="1" builtinId="4"/>
    <cellStyle name="Normal" xfId="0" builtinId="0"/>
  </cellStyles>
  <dxfs count="1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295275</xdr:colOff>
      <xdr:row>0</xdr:row>
      <xdr:rowOff>0</xdr:rowOff>
    </xdr:from>
    <xdr:to>
      <xdr:col>16</xdr:col>
      <xdr:colOff>1114426</xdr:colOff>
      <xdr:row>4</xdr:row>
      <xdr:rowOff>95250</xdr:rowOff>
    </xdr:to>
    <xdr:pic>
      <xdr:nvPicPr>
        <xdr:cNvPr id="2" name="Imagen 1" descr="C:\Users\dif1\Downloads\FB_IMG_163345400748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342900</xdr:colOff>
      <xdr:row>26</xdr:row>
      <xdr:rowOff>114300</xdr:rowOff>
    </xdr:from>
    <xdr:ext cx="1352550" cy="1019176"/>
    <xdr:pic>
      <xdr:nvPicPr>
        <xdr:cNvPr id="3" name="Imagen 2" descr="C:\Users\dif1\Downloads\FB_IMG_163345400748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8182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1/Desktop/NOMINAS%202021%20%20%202124/1RA%20QUINCENA%20NOV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RA QUINCENA NOVIEMBRE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Q19" totalsRowShown="0" headerRowDxfId="15">
  <autoFilter ref="A5:Q19"/>
  <tableColumns count="17">
    <tableColumn id="1" name="NOMBRE " dataDxfId="14"/>
    <tableColumn id="2" name="CARGO" dataDxfId="13"/>
    <tableColumn id="3" name="Días Laborados"/>
    <tableColumn id="4" name="Salario Diario" dataDxfId="12"/>
    <tableColumn id="17" name="Sueldo a Recibir " dataDxfId="11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0">
      <calculatedColumnFormula>'[1]Tablas ISR Subsidio'!B6</calculatedColumnFormula>
    </tableColumn>
    <tableColumn id="7" name="Excedente s/limite Inferior " dataDxfId="9">
      <calculatedColumnFormula>Tabla1[[#This Row],[Sueldo a Recibir ]]-Tabla1[[#This Row],[Limite Inferior ]]</calculatedColumnFormula>
    </tableColumn>
    <tableColumn id="8" name="% Sobre Excedente" dataDxfId="8">
      <calculatedColumnFormula>'[1]Tablas ISR Subsidio'!E9</calculatedColumnFormula>
    </tableColumn>
    <tableColumn id="9" name="Impuesto Marginal" dataDxfId="7">
      <calculatedColumnFormula>Tabla1[[#This Row],[Excedente s/limite Inferior ]]*Tabla1[[#This Row],[% Sobre Excedente]]</calculatedColumnFormula>
    </tableColumn>
    <tableColumn id="10" name="Cuota Fija " dataDxfId="6">
      <calculatedColumnFormula>'[1]Tablas ISR Subsidio'!D9</calculatedColumnFormula>
    </tableColumn>
    <tableColumn id="11" name="Impuesto " dataDxfId="5">
      <calculatedColumnFormula>Tabla1[[#This Row],[Impuesto Marginal]]+Tabla1[[#This Row],[Cuota Fija ]]</calculatedColumnFormula>
    </tableColumn>
    <tableColumn id="12" name="Subsidio Correspondiente" dataDxfId="4">
      <calculatedColumnFormula>'[1]Tablas ISR Subsidio'!J17</calculatedColumnFormula>
    </tableColumn>
    <tableColumn id="13" name="ISR Neto" dataDxfId="3">
      <calculatedColumnFormula>Tabla1[[#This Row],[Impuesto ]]</calculatedColumnFormula>
    </tableColumn>
    <tableColumn id="14" name="Subsidio al Empleo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topLeftCell="A10" zoomScaleNormal="100" workbookViewId="0">
      <selection activeCell="A4" sqref="A4"/>
    </sheetView>
  </sheetViews>
  <sheetFormatPr baseColWidth="10" defaultRowHeight="15" x14ac:dyDescent="0.25"/>
  <cols>
    <col min="1" max="1" width="25" customWidth="1"/>
    <col min="2" max="2" width="10.85546875" customWidth="1"/>
    <col min="3" max="3" width="4.42578125" customWidth="1"/>
    <col min="4" max="4" width="6.140625" customWidth="1"/>
    <col min="5" max="5" width="7.42578125" customWidth="1"/>
    <col min="6" max="6" width="6" customWidth="1"/>
    <col min="7" max="7" width="4.85546875" customWidth="1"/>
    <col min="8" max="8" width="5.140625" customWidth="1"/>
    <col min="9" max="9" width="4.28515625" customWidth="1"/>
    <col min="10" max="11" width="4.140625" customWidth="1"/>
    <col min="12" max="12" width="4.42578125" customWidth="1"/>
    <col min="13" max="13" width="6.5703125" customWidth="1"/>
    <col min="14" max="14" width="5.85546875" customWidth="1"/>
    <col min="15" max="15" width="5.7109375" customWidth="1"/>
    <col min="16" max="16" width="8.7109375" customWidth="1"/>
    <col min="17" max="17" width="19.28515625" customWidth="1"/>
  </cols>
  <sheetData>
    <row r="1" spans="1:17" ht="24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7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 t="s">
        <v>2</v>
      </c>
      <c r="L2" s="4"/>
      <c r="M2" s="4"/>
      <c r="N2" s="4"/>
      <c r="O2" s="4"/>
    </row>
    <row r="3" spans="1:17" x14ac:dyDescent="0.25">
      <c r="A3" s="5" t="s">
        <v>60</v>
      </c>
    </row>
    <row r="4" spans="1:17" ht="20.25" customHeight="1" x14ac:dyDescent="0.25">
      <c r="G4" s="6" t="s">
        <v>4</v>
      </c>
      <c r="H4" s="6" t="s">
        <v>5</v>
      </c>
      <c r="I4" s="6" t="s">
        <v>6</v>
      </c>
      <c r="J4" s="6" t="s">
        <v>5</v>
      </c>
      <c r="K4" s="6" t="s">
        <v>7</v>
      </c>
      <c r="L4" s="6" t="s">
        <v>5</v>
      </c>
    </row>
    <row r="5" spans="1:17" ht="43.5" customHeight="1" x14ac:dyDescent="0.25">
      <c r="A5" s="7" t="s">
        <v>8</v>
      </c>
      <c r="B5" s="8" t="s">
        <v>9</v>
      </c>
      <c r="C5" s="9" t="s">
        <v>10</v>
      </c>
      <c r="D5" s="10" t="s">
        <v>11</v>
      </c>
      <c r="E5" s="10" t="s">
        <v>12</v>
      </c>
      <c r="F5" s="11" t="s">
        <v>13</v>
      </c>
      <c r="G5" s="12" t="s">
        <v>14</v>
      </c>
      <c r="H5" s="9" t="s">
        <v>15</v>
      </c>
      <c r="I5" s="9" t="s">
        <v>16</v>
      </c>
      <c r="J5" s="9" t="s">
        <v>17</v>
      </c>
      <c r="K5" s="9" t="s">
        <v>18</v>
      </c>
      <c r="L5" s="9" t="s">
        <v>19</v>
      </c>
      <c r="M5" s="13" t="s">
        <v>20</v>
      </c>
      <c r="N5" s="11" t="s">
        <v>21</v>
      </c>
      <c r="O5" s="13" t="s">
        <v>22</v>
      </c>
      <c r="P5" s="8" t="s">
        <v>23</v>
      </c>
      <c r="Q5" s="14" t="s">
        <v>24</v>
      </c>
    </row>
    <row r="6" spans="1:17" ht="22.5" customHeight="1" x14ac:dyDescent="0.25">
      <c r="A6" s="15" t="s">
        <v>25</v>
      </c>
      <c r="B6" s="16" t="s">
        <v>26</v>
      </c>
      <c r="C6" s="17">
        <v>15</v>
      </c>
      <c r="D6" s="18">
        <v>273.76</v>
      </c>
      <c r="E6" s="18">
        <f>Tabla1[[#This Row],[Salario Diario]]*Tabla1[[#This Row],[Días Laborados]]</f>
        <v>4106.3999999999996</v>
      </c>
      <c r="F6" s="18">
        <f>Tabla1[[#This Row],[Sueldo a Recibir ]]*0.05</f>
        <v>205.32</v>
      </c>
      <c r="G6" s="19">
        <f>'[1]Tablas ISR Subsidio'!B9</f>
        <v>2699.41</v>
      </c>
      <c r="H6" s="20">
        <f>Tabla1[[#This Row],[Sueldo a Recibir ]]-Tabla1[[#This Row],[Limite Inferior ]]</f>
        <v>1406.9899999999998</v>
      </c>
      <c r="I6" s="20">
        <f>'[1]Tablas ISR Subsidio'!E9</f>
        <v>0.10879999999999999</v>
      </c>
      <c r="J6" s="21">
        <f>Tabla1[[#This Row],[Excedente s/limite Inferior ]]*Tabla1[[#This Row],[% Sobre Excedente]]</f>
        <v>153.08051199999997</v>
      </c>
      <c r="K6" s="20">
        <f>'[1]Tablas ISR Subsidio'!D9</f>
        <v>158.55000000000001</v>
      </c>
      <c r="L6" s="22">
        <f>Tabla1[[#This Row],[Impuesto Marginal]]+Tabla1[[#This Row],[Cuota Fija ]]</f>
        <v>311.63051199999995</v>
      </c>
      <c r="M6" s="20">
        <f>'[1]Tablas ISR Subsidio'!J17</f>
        <v>0</v>
      </c>
      <c r="N6" s="23">
        <f>Tabla1[[#This Row],[Impuesto ]]</f>
        <v>311.63051199999995</v>
      </c>
      <c r="O6" s="18">
        <v>0</v>
      </c>
      <c r="P6" s="24">
        <f>Tabla1[[#This Row],[Sueldo a Recibir ]]+Tabla1[[#This Row],[Ayuda para Despensa ]]-Tabla1[[#This Row],[ISR Neto]]</f>
        <v>4000.0894879999996</v>
      </c>
      <c r="Q6" s="25"/>
    </row>
    <row r="7" spans="1:17" ht="22.5" customHeight="1" x14ac:dyDescent="0.25">
      <c r="A7" s="15" t="s">
        <v>27</v>
      </c>
      <c r="B7" s="16" t="s">
        <v>28</v>
      </c>
      <c r="C7" s="17">
        <v>15</v>
      </c>
      <c r="D7" s="18">
        <v>220</v>
      </c>
      <c r="E7" s="18">
        <f>Tabla1[[#This Row],[Salario Diario]]*Tabla1[[#This Row],[Días Laborados]]</f>
        <v>3300</v>
      </c>
      <c r="F7" s="18">
        <f>Tabla1[[#This Row],[Sueldo a Recibir ]]*0.05</f>
        <v>165</v>
      </c>
      <c r="G7" s="19">
        <f>'[1]Tablas ISR Subsidio'!B9</f>
        <v>2699.41</v>
      </c>
      <c r="H7" s="20">
        <f>Tabla1[[#This Row],[Sueldo a Recibir ]]-Tabla1[[#This Row],[Limite Inferior ]]</f>
        <v>600.59000000000015</v>
      </c>
      <c r="I7" s="20">
        <f>'[1]Tablas ISR Subsidio'!E9</f>
        <v>0.10879999999999999</v>
      </c>
      <c r="J7" s="21">
        <f>Tabla1[[#This Row],[Excedente s/limite Inferior ]]*Tabla1[[#This Row],[% Sobre Excedente]]</f>
        <v>65.344192000000007</v>
      </c>
      <c r="K7" s="20">
        <f>'[1]Tablas ISR Subsidio'!D9</f>
        <v>158.55000000000001</v>
      </c>
      <c r="L7" s="22">
        <f>Tabla1[[#This Row],[Impuesto Marginal]]+Tabla1[[#This Row],[Cuota Fija ]]</f>
        <v>223.89419200000003</v>
      </c>
      <c r="M7" s="26">
        <f>'[1]Tablas ISR Subsidio'!J15</f>
        <v>125.1</v>
      </c>
      <c r="N7" s="18">
        <f>Tabla1[[#This Row],[Impuesto ]]-Tabla1[[#This Row],[Subsidio Correspondiente]]</f>
        <v>98.794192000000038</v>
      </c>
      <c r="O7" s="18">
        <v>0</v>
      </c>
      <c r="P7" s="24">
        <f>Tabla1[[#This Row],[Sueldo a Recibir ]]+Tabla1[[#This Row],[Ayuda para Despensa ]]-Tabla1[[#This Row],[ISR Neto]]</f>
        <v>3366.2058080000002</v>
      </c>
      <c r="Q7" s="25"/>
    </row>
    <row r="8" spans="1:17" ht="22.5" customHeight="1" x14ac:dyDescent="0.25">
      <c r="A8" s="15" t="s">
        <v>29</v>
      </c>
      <c r="B8" s="27" t="s">
        <v>30</v>
      </c>
      <c r="C8" s="17">
        <v>15</v>
      </c>
      <c r="D8" s="18">
        <v>147.72</v>
      </c>
      <c r="E8" s="18">
        <f>Tabla1[[#This Row],[Salario Diario]]*Tabla1[[#This Row],[Días Laborados]]</f>
        <v>2215.8000000000002</v>
      </c>
      <c r="F8" s="18">
        <f>Tabla1[[#This Row],[Sueldo a Recibir ]]*0.05</f>
        <v>110.79000000000002</v>
      </c>
      <c r="G8" s="19">
        <f>'[1]Tablas ISR Subsidio'!B8</f>
        <v>318.01</v>
      </c>
      <c r="H8" s="20">
        <f>Tabla1[[#This Row],[Sueldo a Recibir ]]-Tabla1[[#This Row],[Limite Inferior ]]</f>
        <v>1897.7900000000002</v>
      </c>
      <c r="I8" s="20">
        <f>'[1]Tablas ISR Subsidio'!E8</f>
        <v>6.4000000000000001E-2</v>
      </c>
      <c r="J8" s="21">
        <f>Tabla1[[#This Row],[Excedente s/limite Inferior ]]*Tabla1[[#This Row],[% Sobre Excedente]]</f>
        <v>121.45856000000002</v>
      </c>
      <c r="K8" s="20">
        <f>'[1]Tablas ISR Subsidio'!D8</f>
        <v>6.15</v>
      </c>
      <c r="L8" s="22">
        <f>Tabla1[[#This Row],[Impuesto Marginal]]+Tabla1[[#This Row],[Cuota Fija ]]</f>
        <v>127.60856000000003</v>
      </c>
      <c r="M8" s="20">
        <f>'[1]Tablas ISR Subsidio'!J12</f>
        <v>174.75</v>
      </c>
      <c r="N8" s="18">
        <v>0</v>
      </c>
      <c r="O8" s="18">
        <f>Tabla1[[#This Row],[Subsidio Correspondiente]]-Tabla1[[#This Row],[Impuesto ]]</f>
        <v>47.141439999999974</v>
      </c>
      <c r="P8" s="24">
        <f>Tabla1[[#This Row],[Sueldo a Recibir ]]+Tabla1[[#This Row],[Ayuda para Despensa ]]+Tabla1[[#This Row],[Subsidio al Empleo]]</f>
        <v>2373.73144</v>
      </c>
      <c r="Q8" s="25"/>
    </row>
    <row r="9" spans="1:17" ht="22.5" customHeight="1" x14ac:dyDescent="0.25">
      <c r="A9" s="15" t="s">
        <v>31</v>
      </c>
      <c r="B9" s="27" t="s">
        <v>32</v>
      </c>
      <c r="C9" s="17">
        <v>15</v>
      </c>
      <c r="D9" s="18">
        <v>147.72</v>
      </c>
      <c r="E9" s="18">
        <f>Tabla1[[#This Row],[Salario Diario]]*Tabla1[[#This Row],[Días Laborados]]</f>
        <v>2215.8000000000002</v>
      </c>
      <c r="F9" s="18">
        <f>Tabla1[[#This Row],[Sueldo a Recibir ]]*0.05</f>
        <v>110.79000000000002</v>
      </c>
      <c r="G9" s="19">
        <f>'[1]Tablas ISR Subsidio'!B8</f>
        <v>318.01</v>
      </c>
      <c r="H9" s="28">
        <f>Tabla1[[#This Row],[Sueldo a Recibir ]]-Tabla1[[#This Row],[Limite Inferior ]]</f>
        <v>1897.7900000000002</v>
      </c>
      <c r="I9" s="28">
        <f>'[1]Tablas ISR Subsidio'!E8</f>
        <v>6.4000000000000001E-2</v>
      </c>
      <c r="J9" s="29">
        <f>Tabla1[[#This Row],[Excedente s/limite Inferior ]]*Tabla1[[#This Row],[% Sobre Excedente]]</f>
        <v>121.45856000000002</v>
      </c>
      <c r="K9" s="28">
        <f>'[1]Tablas ISR Subsidio'!D8</f>
        <v>6.15</v>
      </c>
      <c r="L9" s="28">
        <f>Tabla1[[#This Row],[Impuesto Marginal]]+Tabla1[[#This Row],[Cuota Fija ]]</f>
        <v>127.60856000000003</v>
      </c>
      <c r="M9" s="28">
        <f>'[1]Tablas ISR Subsidio'!J12</f>
        <v>174.75</v>
      </c>
      <c r="N9" s="18">
        <v>0</v>
      </c>
      <c r="O9" s="18">
        <f>Tabla1[[#This Row],[Subsidio Correspondiente]]-Tabla1[[#This Row],[Impuesto ]]</f>
        <v>47.141439999999974</v>
      </c>
      <c r="P9" s="30">
        <f>Tabla1[[#This Row],[Sueldo a Recibir ]]+Tabla1[[#This Row],[Ayuda para Despensa ]]+Tabla1[[#This Row],[Subsidio al Empleo]]</f>
        <v>2373.73144</v>
      </c>
      <c r="Q9" s="25"/>
    </row>
    <row r="10" spans="1:17" ht="22.5" customHeight="1" x14ac:dyDescent="0.25">
      <c r="A10" s="15" t="s">
        <v>33</v>
      </c>
      <c r="B10" s="27" t="s">
        <v>34</v>
      </c>
      <c r="C10" s="17">
        <v>15</v>
      </c>
      <c r="D10" s="18">
        <v>147.72</v>
      </c>
      <c r="E10" s="18">
        <f>Tabla1[[#This Row],[Salario Diario]]*Tabla1[[#This Row],[Días Laborados]]</f>
        <v>2215.8000000000002</v>
      </c>
      <c r="F10" s="18">
        <f>Tabla1[[#This Row],[Sueldo a Recibir ]]*0.05</f>
        <v>110.79000000000002</v>
      </c>
      <c r="G10" s="19">
        <f>'[1]Tablas ISR Subsidio'!B8</f>
        <v>318.01</v>
      </c>
      <c r="H10" s="20">
        <f>Tabla1[[#This Row],[Sueldo a Recibir ]]-Tabla1[[#This Row],[Limite Inferior ]]</f>
        <v>1897.7900000000002</v>
      </c>
      <c r="I10" s="20">
        <f>'[1]Tablas ISR Subsidio'!E8</f>
        <v>6.4000000000000001E-2</v>
      </c>
      <c r="J10" s="21">
        <f>Tabla1[[#This Row],[Excedente s/limite Inferior ]]*Tabla1[[#This Row],[% Sobre Excedente]]</f>
        <v>121.45856000000002</v>
      </c>
      <c r="K10" s="20">
        <f>'[1]Tablas ISR Subsidio'!D8</f>
        <v>6.15</v>
      </c>
      <c r="L10" s="22">
        <f>Tabla1[[#This Row],[Impuesto Marginal]]+Tabla1[[#This Row],[Cuota Fija ]]</f>
        <v>127.60856000000003</v>
      </c>
      <c r="M10" s="20">
        <f>'[1]Tablas ISR Subsidio'!J12</f>
        <v>174.75</v>
      </c>
      <c r="N10" s="18">
        <v>0</v>
      </c>
      <c r="O10" s="18">
        <f>Tabla1[[#This Row],[Subsidio Correspondiente]]-Tabla1[[#This Row],[Impuesto ]]</f>
        <v>47.141439999999974</v>
      </c>
      <c r="P10" s="24">
        <f>Tabla1[[#This Row],[Sueldo a Recibir ]]+Tabla1[[#This Row],[Ayuda para Despensa ]]+Tabla1[[#This Row],[Subsidio al Empleo]]</f>
        <v>2373.73144</v>
      </c>
      <c r="Q10" s="25"/>
    </row>
    <row r="11" spans="1:17" ht="22.5" customHeight="1" x14ac:dyDescent="0.25">
      <c r="A11" s="15" t="s">
        <v>35</v>
      </c>
      <c r="B11" s="27" t="s">
        <v>32</v>
      </c>
      <c r="C11" s="17">
        <v>15</v>
      </c>
      <c r="D11" s="18">
        <v>147.72</v>
      </c>
      <c r="E11" s="18">
        <f>Tabla1[[#This Row],[Salario Diario]]*Tabla1[[#This Row],[Días Laborados]]</f>
        <v>2215.8000000000002</v>
      </c>
      <c r="F11" s="18">
        <f>Tabla1[[#This Row],[Sueldo a Recibir ]]*0.05</f>
        <v>110.79000000000002</v>
      </c>
      <c r="G11" s="19">
        <f>'[1]Tablas ISR Subsidio'!B8</f>
        <v>318.01</v>
      </c>
      <c r="H11" s="20">
        <f>Tabla1[[#This Row],[Sueldo a Recibir ]]-Tabla1[[#This Row],[Limite Inferior ]]</f>
        <v>1897.7900000000002</v>
      </c>
      <c r="I11" s="20">
        <f>'[1]Tablas ISR Subsidio'!E8</f>
        <v>6.4000000000000001E-2</v>
      </c>
      <c r="J11" s="21">
        <f>Tabla1[[#This Row],[Excedente s/limite Inferior ]]*Tabla1[[#This Row],[% Sobre Excedente]]</f>
        <v>121.45856000000002</v>
      </c>
      <c r="K11" s="20">
        <f>'[1]Tablas ISR Subsidio'!D8</f>
        <v>6.15</v>
      </c>
      <c r="L11" s="22">
        <f>Tabla1[[#This Row],[Impuesto Marginal]]+Tabla1[[#This Row],[Cuota Fija ]]</f>
        <v>127.60856000000003</v>
      </c>
      <c r="M11" s="20">
        <f>'[1]Tablas ISR Subsidio'!J12</f>
        <v>174.75</v>
      </c>
      <c r="N11" s="18">
        <v>0</v>
      </c>
      <c r="O11" s="18">
        <f>Tabla1[[#This Row],[Subsidio Correspondiente]]-Tabla1[[#This Row],[Impuesto ]]</f>
        <v>47.141439999999974</v>
      </c>
      <c r="P11" s="24">
        <f>Tabla1[[#This Row],[Sueldo a Recibir ]]+Tabla1[[#This Row],[Ayuda para Despensa ]]+Tabla1[[#This Row],[Subsidio al Empleo]]</f>
        <v>2373.73144</v>
      </c>
      <c r="Q11" s="25"/>
    </row>
    <row r="12" spans="1:17" ht="22.5" customHeight="1" x14ac:dyDescent="0.25">
      <c r="A12" s="15" t="s">
        <v>36</v>
      </c>
      <c r="B12" s="27" t="s">
        <v>37</v>
      </c>
      <c r="C12" s="17">
        <v>15</v>
      </c>
      <c r="D12" s="18">
        <v>147.72</v>
      </c>
      <c r="E12" s="18">
        <f>Tabla1[[#This Row],[Salario Diario]]*Tabla1[[#This Row],[Días Laborados]]</f>
        <v>2215.8000000000002</v>
      </c>
      <c r="F12" s="18">
        <f>Tabla1[[#This Row],[Sueldo a Recibir ]]*0.05</f>
        <v>110.79000000000002</v>
      </c>
      <c r="G12" s="19">
        <f>'[1]Tablas ISR Subsidio'!B8</f>
        <v>318.01</v>
      </c>
      <c r="H12" s="20">
        <f>Tabla1[[#This Row],[Sueldo a Recibir ]]-Tabla1[[#This Row],[Limite Inferior ]]</f>
        <v>1897.7900000000002</v>
      </c>
      <c r="I12" s="20">
        <f>'[1]Tablas ISR Subsidio'!E8</f>
        <v>6.4000000000000001E-2</v>
      </c>
      <c r="J12" s="21">
        <f>Tabla1[[#This Row],[Excedente s/limite Inferior ]]*Tabla1[[#This Row],[% Sobre Excedente]]</f>
        <v>121.45856000000002</v>
      </c>
      <c r="K12" s="20">
        <f>'[1]Tablas ISR Subsidio'!D8</f>
        <v>6.15</v>
      </c>
      <c r="L12" s="22">
        <f>Tabla1[[#This Row],[Impuesto Marginal]]+Tabla1[[#This Row],[Cuota Fija ]]</f>
        <v>127.60856000000003</v>
      </c>
      <c r="M12" s="20">
        <f>'[1]Tablas ISR Subsidio'!J12</f>
        <v>174.75</v>
      </c>
      <c r="N12" s="18">
        <v>0</v>
      </c>
      <c r="O12" s="18">
        <f>Tabla1[[#This Row],[Subsidio Correspondiente]]-Tabla1[[#This Row],[Impuesto ]]</f>
        <v>47.141439999999974</v>
      </c>
      <c r="P12" s="24">
        <f>Tabla1[[#This Row],[Sueldo a Recibir ]]+Tabla1[[#This Row],[Ayuda para Despensa ]]+Tabla1[[#This Row],[Subsidio al Empleo]]</f>
        <v>2373.73144</v>
      </c>
      <c r="Q12" s="25"/>
    </row>
    <row r="13" spans="1:17" ht="22.5" customHeight="1" x14ac:dyDescent="0.25">
      <c r="A13" s="15" t="s">
        <v>38</v>
      </c>
      <c r="B13" s="27" t="s">
        <v>32</v>
      </c>
      <c r="C13" s="17">
        <v>15</v>
      </c>
      <c r="D13" s="18">
        <v>147.72</v>
      </c>
      <c r="E13" s="18">
        <f>Tabla1[[#This Row],[Salario Diario]]*Tabla1[[#This Row],[Días Laborados]]</f>
        <v>2215.8000000000002</v>
      </c>
      <c r="F13" s="18">
        <f>Tabla1[[#This Row],[Sueldo a Recibir ]]*0.05</f>
        <v>110.79000000000002</v>
      </c>
      <c r="G13" s="19">
        <f>'[1]Tablas ISR Subsidio'!B8</f>
        <v>318.01</v>
      </c>
      <c r="H13" s="20">
        <f>Tabla1[[#This Row],[Sueldo a Recibir ]]-Tabla1[[#This Row],[Limite Inferior ]]</f>
        <v>1897.7900000000002</v>
      </c>
      <c r="I13" s="20">
        <f>'[1]Tablas ISR Subsidio'!E8</f>
        <v>6.4000000000000001E-2</v>
      </c>
      <c r="J13" s="21">
        <f>Tabla1[[#This Row],[Excedente s/limite Inferior ]]*Tabla1[[#This Row],[% Sobre Excedente]]</f>
        <v>121.45856000000002</v>
      </c>
      <c r="K13" s="20">
        <f>'[1]Tablas ISR Subsidio'!D8</f>
        <v>6.15</v>
      </c>
      <c r="L13" s="22">
        <f>Tabla1[[#This Row],[Impuesto Marginal]]+Tabla1[[#This Row],[Cuota Fija ]]</f>
        <v>127.60856000000003</v>
      </c>
      <c r="M13" s="20">
        <f>'[1]Tablas ISR Subsidio'!J12</f>
        <v>174.75</v>
      </c>
      <c r="N13" s="18">
        <v>0</v>
      </c>
      <c r="O13" s="18">
        <f>Tabla1[[#This Row],[Subsidio Correspondiente]]-Tabla1[[#This Row],[Impuesto ]]</f>
        <v>47.141439999999974</v>
      </c>
      <c r="P13" s="24">
        <f>Tabla1[[#This Row],[Sueldo a Recibir ]]+Tabla1[[#This Row],[Ayuda para Despensa ]]+Tabla1[[#This Row],[Subsidio al Empleo]]</f>
        <v>2373.73144</v>
      </c>
      <c r="Q13" s="25"/>
    </row>
    <row r="14" spans="1:17" ht="22.5" customHeight="1" x14ac:dyDescent="0.25">
      <c r="A14" s="15" t="s">
        <v>39</v>
      </c>
      <c r="B14" s="16" t="s">
        <v>40</v>
      </c>
      <c r="C14" s="17">
        <v>15</v>
      </c>
      <c r="D14" s="18">
        <v>114.04</v>
      </c>
      <c r="E14" s="18">
        <f>Tabla1[[#This Row],[Salario Diario]]*Tabla1[[#This Row],[Días Laborados]]</f>
        <v>1710.6000000000001</v>
      </c>
      <c r="F14" s="18">
        <f>Tabla1[[#This Row],[Sueldo a Recibir ]]*0.05</f>
        <v>85.530000000000015</v>
      </c>
      <c r="G14" s="19">
        <f>'[1]Tablas ISR Subsidio'!B8</f>
        <v>318.01</v>
      </c>
      <c r="H14" s="20">
        <f>Tabla1[[#This Row],[Sueldo a Recibir ]]-Tabla1[[#This Row],[Limite Inferior ]]</f>
        <v>1392.5900000000001</v>
      </c>
      <c r="I14" s="20">
        <f>'[1]Tablas ISR Subsidio'!E8</f>
        <v>6.4000000000000001E-2</v>
      </c>
      <c r="J14" s="21">
        <f>Tabla1[[#This Row],[Excedente s/limite Inferior ]]*Tabla1[[#This Row],[% Sobre Excedente]]</f>
        <v>89.125760000000014</v>
      </c>
      <c r="K14" s="20">
        <f>'[1]Tablas ISR Subsidio'!D8</f>
        <v>6.15</v>
      </c>
      <c r="L14" s="22">
        <f>Tabla1[[#This Row],[Impuesto Marginal]]+Tabla1[[#This Row],[Cuota Fija ]]</f>
        <v>95.27576000000002</v>
      </c>
      <c r="M14" s="20">
        <f>'[1]Tablas ISR Subsidio'!J9</f>
        <v>200.7</v>
      </c>
      <c r="N14" s="18">
        <v>0</v>
      </c>
      <c r="O14" s="18">
        <f>Tabla1[[#This Row],[Subsidio Correspondiente]]-Tabla1[[#This Row],[Impuesto ]]</f>
        <v>105.42423999999997</v>
      </c>
      <c r="P14" s="24">
        <f>Tabla1[[#This Row],[Sueldo a Recibir ]]+Tabla1[[#This Row],[Ayuda para Despensa ]]+Tabla1[[#This Row],[Subsidio al Empleo]]</f>
        <v>1901.5542400000002</v>
      </c>
      <c r="Q14" s="25"/>
    </row>
    <row r="15" spans="1:17" ht="22.5" customHeight="1" x14ac:dyDescent="0.25">
      <c r="A15" s="15" t="s">
        <v>41</v>
      </c>
      <c r="B15" s="16" t="s">
        <v>40</v>
      </c>
      <c r="C15" s="17">
        <v>15</v>
      </c>
      <c r="D15" s="18">
        <v>114.04</v>
      </c>
      <c r="E15" s="18">
        <f>Tabla1[[#This Row],[Salario Diario]]*Tabla1[[#This Row],[Días Laborados]]</f>
        <v>1710.6000000000001</v>
      </c>
      <c r="F15" s="18">
        <f>Tabla1[[#This Row],[Sueldo a Recibir ]]*0.05</f>
        <v>85.530000000000015</v>
      </c>
      <c r="G15" s="19">
        <f>'[1]Tablas ISR Subsidio'!B8</f>
        <v>318.01</v>
      </c>
      <c r="H15" s="20">
        <f>Tabla1[[#This Row],[Sueldo a Recibir ]]-Tabla1[[#This Row],[Limite Inferior ]]</f>
        <v>1392.5900000000001</v>
      </c>
      <c r="I15" s="20">
        <f>'[1]Tablas ISR Subsidio'!E8</f>
        <v>6.4000000000000001E-2</v>
      </c>
      <c r="J15" s="21">
        <f>Tabla1[[#This Row],[Excedente s/limite Inferior ]]*Tabla1[[#This Row],[% Sobre Excedente]]</f>
        <v>89.125760000000014</v>
      </c>
      <c r="K15" s="20">
        <f>'[1]Tablas ISR Subsidio'!D8</f>
        <v>6.15</v>
      </c>
      <c r="L15" s="22">
        <f>Tabla1[[#This Row],[Impuesto Marginal]]+Tabla1[[#This Row],[Cuota Fija ]]</f>
        <v>95.27576000000002</v>
      </c>
      <c r="M15" s="20">
        <f>'[1]Tablas ISR Subsidio'!J9</f>
        <v>200.7</v>
      </c>
      <c r="N15" s="18">
        <v>0</v>
      </c>
      <c r="O15" s="18">
        <f>Tabla1[[#This Row],[Subsidio Correspondiente]]-Tabla1[[#This Row],[Impuesto ]]</f>
        <v>105.42423999999997</v>
      </c>
      <c r="P15" s="24">
        <f>Tabla1[[#This Row],[Sueldo a Recibir ]]+Tabla1[[#This Row],[Ayuda para Despensa ]]+Tabla1[[#This Row],[Subsidio al Empleo]]</f>
        <v>1901.5542400000002</v>
      </c>
      <c r="Q15" s="25"/>
    </row>
    <row r="16" spans="1:17" ht="22.5" customHeight="1" x14ac:dyDescent="0.25">
      <c r="A16" s="15" t="s">
        <v>42</v>
      </c>
      <c r="B16" s="16" t="s">
        <v>43</v>
      </c>
      <c r="C16" s="17">
        <v>15</v>
      </c>
      <c r="D16" s="18">
        <v>104.01</v>
      </c>
      <c r="E16" s="18">
        <f>Tabla1[[#This Row],[Salario Diario]]*Tabla1[[#This Row],[Días Laborados]]</f>
        <v>1560.15</v>
      </c>
      <c r="F16" s="18">
        <f>Tabla1[[#This Row],[Sueldo a Recibir ]]*0.05</f>
        <v>78.007500000000007</v>
      </c>
      <c r="G16" s="19">
        <f>'[1]Tablas ISR Subsidio'!B8</f>
        <v>318.01</v>
      </c>
      <c r="H16" s="20">
        <f>Tabla1[[#This Row],[Sueldo a Recibir ]]-Tabla1[[#This Row],[Limite Inferior ]]</f>
        <v>1242.1400000000001</v>
      </c>
      <c r="I16" s="20">
        <f>'[1]Tablas ISR Subsidio'!E8</f>
        <v>6.4000000000000001E-2</v>
      </c>
      <c r="J16" s="21">
        <f>Tabla1[[#This Row],[Excedente s/limite Inferior ]]*Tabla1[[#This Row],[% Sobre Excedente]]</f>
        <v>79.496960000000001</v>
      </c>
      <c r="K16" s="20">
        <f>'[1]Tablas ISR Subsidio'!D8</f>
        <v>6.15</v>
      </c>
      <c r="L16" s="22">
        <f>Tabla1[[#This Row],[Impuesto Marginal]]+Tabla1[[#This Row],[Cuota Fija ]]</f>
        <v>85.646960000000007</v>
      </c>
      <c r="M16" s="20">
        <f>'[1]Tablas ISR Subsidio'!J9</f>
        <v>200.7</v>
      </c>
      <c r="N16" s="18">
        <v>0</v>
      </c>
      <c r="O16" s="18">
        <f>Tabla1[[#This Row],[Subsidio Correspondiente]]-Tabla1[[#This Row],[Impuesto ]]</f>
        <v>115.05303999999998</v>
      </c>
      <c r="P16" s="24">
        <f>Tabla1[[#This Row],[Sueldo a Recibir ]]+Tabla1[[#This Row],[Ayuda para Despensa ]]+Tabla1[[#This Row],[Subsidio al Empleo]]</f>
        <v>1753.21054</v>
      </c>
      <c r="Q16" s="25"/>
    </row>
    <row r="17" spans="1:17" ht="22.5" customHeight="1" x14ac:dyDescent="0.25">
      <c r="A17" s="15" t="s">
        <v>44</v>
      </c>
      <c r="B17" s="16" t="s">
        <v>45</v>
      </c>
      <c r="C17" s="17">
        <v>15</v>
      </c>
      <c r="D17" s="18">
        <v>104.01</v>
      </c>
      <c r="E17" s="18">
        <f>Tabla1[[#This Row],[Salario Diario]]*Tabla1[[#This Row],[Días Laborados]]</f>
        <v>1560.15</v>
      </c>
      <c r="F17" s="18">
        <f>Tabla1[[#This Row],[Sueldo a Recibir ]]*0.05</f>
        <v>78.007500000000007</v>
      </c>
      <c r="G17" s="19">
        <f>'[1]Tablas ISR Subsidio'!B8</f>
        <v>318.01</v>
      </c>
      <c r="H17" s="20">
        <f>Tabla1[[#This Row],[Sueldo a Recibir ]]-Tabla1[[#This Row],[Limite Inferior ]]</f>
        <v>1242.1400000000001</v>
      </c>
      <c r="I17" s="20">
        <f>'[1]Tablas ISR Subsidio'!E8</f>
        <v>6.4000000000000001E-2</v>
      </c>
      <c r="J17" s="21">
        <f>Tabla1[[#This Row],[Excedente s/limite Inferior ]]*Tabla1[[#This Row],[% Sobre Excedente]]</f>
        <v>79.496960000000001</v>
      </c>
      <c r="K17" s="20">
        <f>'[1]Tablas ISR Subsidio'!D8</f>
        <v>6.15</v>
      </c>
      <c r="L17" s="22">
        <f>Tabla1[[#This Row],[Impuesto Marginal]]+Tabla1[[#This Row],[Cuota Fija ]]</f>
        <v>85.646960000000007</v>
      </c>
      <c r="M17" s="20">
        <f>'[1]Tablas ISR Subsidio'!J9</f>
        <v>200.7</v>
      </c>
      <c r="N17" s="18">
        <v>0</v>
      </c>
      <c r="O17" s="18">
        <f>Tabla1[[#This Row],[Subsidio Correspondiente]]-Tabla1[[#This Row],[Impuesto ]]</f>
        <v>115.05303999999998</v>
      </c>
      <c r="P17" s="24">
        <f>Tabla1[[#This Row],[Sueldo a Recibir ]]+Tabla1[[#This Row],[Ayuda para Despensa ]]+Tabla1[[#This Row],[Subsidio al Empleo]]</f>
        <v>1753.21054</v>
      </c>
      <c r="Q17" s="25"/>
    </row>
    <row r="18" spans="1:17" ht="22.5" customHeight="1" x14ac:dyDescent="0.25">
      <c r="A18" s="15" t="s">
        <v>46</v>
      </c>
      <c r="B18" s="27" t="s">
        <v>47</v>
      </c>
      <c r="C18" s="17">
        <v>15</v>
      </c>
      <c r="D18" s="18">
        <v>93.66</v>
      </c>
      <c r="E18" s="18">
        <f>Tabla1[[#This Row],[Salario Diario]]*Tabla1[[#This Row],[Días Laborados]]</f>
        <v>1404.8999999999999</v>
      </c>
      <c r="F18" s="18">
        <f>Tabla1[[#This Row],[Sueldo a Recibir ]]*0.05</f>
        <v>70.24499999999999</v>
      </c>
      <c r="G18" s="19">
        <f>'[1]Tablas ISR Subsidio'!B8</f>
        <v>318.01</v>
      </c>
      <c r="H18" s="20">
        <f>Tabla1[[#This Row],[Sueldo a Recibir ]]-Tabla1[[#This Row],[Limite Inferior ]]</f>
        <v>1086.8899999999999</v>
      </c>
      <c r="I18" s="20">
        <f>'[1]Tablas ISR Subsidio'!E8</f>
        <v>6.4000000000000001E-2</v>
      </c>
      <c r="J18" s="21">
        <f>Tabla1[[#This Row],[Excedente s/limite Inferior ]]*Tabla1[[#This Row],[% Sobre Excedente]]</f>
        <v>69.560959999999994</v>
      </c>
      <c r="K18" s="20">
        <f>'[1]Tablas ISR Subsidio'!D8</f>
        <v>6.15</v>
      </c>
      <c r="L18" s="22">
        <f>Tabla1[[#This Row],[Impuesto Marginal]]+Tabla1[[#This Row],[Cuota Fija ]]</f>
        <v>75.71096</v>
      </c>
      <c r="M18" s="20">
        <f>'[1]Tablas ISR Subsidio'!J9</f>
        <v>200.7</v>
      </c>
      <c r="N18" s="18">
        <v>0</v>
      </c>
      <c r="O18" s="18">
        <f>Tabla1[[#This Row],[Subsidio Correspondiente]]-Tabla1[[#This Row],[Impuesto ]]</f>
        <v>124.98903999999999</v>
      </c>
      <c r="P18" s="24">
        <f>Tabla1[[#This Row],[Sueldo a Recibir ]]+Tabla1[[#This Row],[Ayuda para Despensa ]]+Tabla1[[#This Row],[Subsidio al Empleo]]</f>
        <v>1600.1340399999997</v>
      </c>
      <c r="Q18" s="25"/>
    </row>
    <row r="19" spans="1:17" ht="22.5" customHeight="1" x14ac:dyDescent="0.25">
      <c r="A19" s="15" t="s">
        <v>48</v>
      </c>
      <c r="B19" s="27" t="s">
        <v>49</v>
      </c>
      <c r="C19" s="17">
        <v>15</v>
      </c>
      <c r="D19" s="18">
        <v>37.869999999999997</v>
      </c>
      <c r="E19" s="18">
        <f>Tabla1[[#This Row],[Salario Diario]]*Tabla1[[#This Row],[Días Laborados]]</f>
        <v>568.04999999999995</v>
      </c>
      <c r="F19" s="18">
        <f>Tabla1[[#This Row],[Sueldo a Recibir ]]*0.05</f>
        <v>28.4025</v>
      </c>
      <c r="G19" s="19">
        <f>'[1]Tablas ISR Subsidio'!B8</f>
        <v>318.01</v>
      </c>
      <c r="H19" s="20">
        <f>Tabla1[[#This Row],[Sueldo a Recibir ]]-Tabla1[[#This Row],[Limite Inferior ]]</f>
        <v>250.03999999999996</v>
      </c>
      <c r="I19" s="20">
        <f>'[1]Tablas ISR Subsidio'!E8</f>
        <v>6.4000000000000001E-2</v>
      </c>
      <c r="J19" s="21">
        <f>Tabla1[[#This Row],[Excedente s/limite Inferior ]]*Tabla1[[#This Row],[% Sobre Excedente]]</f>
        <v>16.002559999999999</v>
      </c>
      <c r="K19" s="20">
        <f>'[1]Tablas ISR Subsidio'!D8</f>
        <v>6.15</v>
      </c>
      <c r="L19" s="22">
        <f>Tabla1[[#This Row],[Impuesto Marginal]]+Tabla1[[#This Row],[Cuota Fija ]]</f>
        <v>22.152560000000001</v>
      </c>
      <c r="M19" s="20">
        <f>'[1]Tablas ISR Subsidio'!J7</f>
        <v>200.85</v>
      </c>
      <c r="N19" s="18">
        <v>0</v>
      </c>
      <c r="O19" s="18">
        <f>Tabla1[[#This Row],[Subsidio Correspondiente]]-Tabla1[[#This Row],[Impuesto ]]</f>
        <v>178.69744</v>
      </c>
      <c r="P19" s="24">
        <f>Tabla1[[#This Row],[Sueldo a Recibir ]]+Tabla1[[#This Row],[Ayuda para Despensa ]]+Tabla1[[#This Row],[Subsidio al Empleo]]</f>
        <v>775.14994000000002</v>
      </c>
      <c r="Q19" s="25"/>
    </row>
    <row r="20" spans="1:17" ht="18" customHeight="1" x14ac:dyDescent="0.25">
      <c r="A20" s="31"/>
      <c r="B20" s="32"/>
      <c r="D20" s="33"/>
      <c r="E20" s="34"/>
      <c r="G20" s="35"/>
      <c r="H20" s="36"/>
      <c r="I20" s="36"/>
      <c r="J20" s="36"/>
      <c r="K20" s="36"/>
      <c r="L20" s="36"/>
      <c r="M20" s="36"/>
      <c r="N20" s="33"/>
      <c r="O20" s="33"/>
      <c r="P20" s="37">
        <f>SUBTOTAL(109,Tabla1[TOTAL])</f>
        <v>31293.497476</v>
      </c>
    </row>
    <row r="24" spans="1:17" x14ac:dyDescent="0.25">
      <c r="B24" t="s">
        <v>50</v>
      </c>
      <c r="I24" t="s">
        <v>51</v>
      </c>
    </row>
    <row r="25" spans="1:17" ht="15" customHeight="1" x14ac:dyDescent="0.25">
      <c r="B25" s="38" t="s">
        <v>52</v>
      </c>
      <c r="C25" s="38"/>
      <c r="D25" s="38"/>
      <c r="E25" s="38"/>
      <c r="F25" s="38"/>
      <c r="G25" s="39"/>
      <c r="H25" s="39"/>
      <c r="I25" s="38" t="s">
        <v>53</v>
      </c>
      <c r="J25" s="38"/>
      <c r="K25" s="38"/>
      <c r="L25" s="38"/>
      <c r="M25" s="38"/>
      <c r="N25" s="38"/>
      <c r="O25" s="38"/>
    </row>
    <row r="26" spans="1:17" x14ac:dyDescent="0.25">
      <c r="B26" s="38" t="s">
        <v>54</v>
      </c>
      <c r="C26" s="38"/>
      <c r="D26" s="38"/>
      <c r="E26" s="38"/>
      <c r="F26" s="38"/>
      <c r="G26" s="39"/>
      <c r="H26" s="39"/>
      <c r="I26" s="38" t="s">
        <v>55</v>
      </c>
      <c r="J26" s="38"/>
      <c r="K26" s="38"/>
      <c r="L26" s="38"/>
      <c r="M26" s="38"/>
      <c r="N26" s="38"/>
      <c r="O26" s="38"/>
    </row>
    <row r="28" spans="1:17" ht="18.75" x14ac:dyDescent="0.3">
      <c r="A28" s="1" t="s">
        <v>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3"/>
    </row>
    <row r="29" spans="1:17" x14ac:dyDescent="0.25">
      <c r="A29" s="40" t="s">
        <v>56</v>
      </c>
      <c r="B29" s="40"/>
      <c r="C29" s="40"/>
      <c r="D29" s="40"/>
      <c r="E29" s="40"/>
      <c r="F29" s="40"/>
      <c r="G29" s="40"/>
      <c r="H29" s="40"/>
      <c r="I29" s="40"/>
      <c r="J29" s="40"/>
      <c r="K29" s="4" t="s">
        <v>2</v>
      </c>
      <c r="L29" s="4"/>
      <c r="M29" s="4"/>
      <c r="N29" s="4"/>
      <c r="O29" s="4"/>
    </row>
    <row r="30" spans="1:17" x14ac:dyDescent="0.25">
      <c r="A30" s="5" t="s">
        <v>3</v>
      </c>
    </row>
    <row r="31" spans="1:17" x14ac:dyDescent="0.25">
      <c r="G31" s="6" t="s">
        <v>4</v>
      </c>
      <c r="H31" s="6" t="s">
        <v>5</v>
      </c>
      <c r="I31" s="6" t="s">
        <v>6</v>
      </c>
      <c r="J31" s="6" t="s">
        <v>5</v>
      </c>
      <c r="K31" s="6" t="s">
        <v>7</v>
      </c>
      <c r="L31" s="6" t="s">
        <v>5</v>
      </c>
    </row>
    <row r="32" spans="1:17" ht="49.5" x14ac:dyDescent="0.25">
      <c r="A32" s="41" t="s">
        <v>8</v>
      </c>
      <c r="B32" s="42" t="s">
        <v>9</v>
      </c>
      <c r="C32" s="43" t="s">
        <v>10</v>
      </c>
      <c r="D32" s="44" t="s">
        <v>11</v>
      </c>
      <c r="E32" s="43" t="s">
        <v>12</v>
      </c>
      <c r="F32" s="43" t="s">
        <v>13</v>
      </c>
      <c r="G32" s="45" t="s">
        <v>14</v>
      </c>
      <c r="H32" s="43" t="s">
        <v>15</v>
      </c>
      <c r="I32" s="43" t="s">
        <v>16</v>
      </c>
      <c r="J32" s="43" t="s">
        <v>17</v>
      </c>
      <c r="K32" s="43" t="s">
        <v>18</v>
      </c>
      <c r="L32" s="43" t="s">
        <v>19</v>
      </c>
      <c r="M32" s="46" t="s">
        <v>20</v>
      </c>
      <c r="N32" s="47" t="s">
        <v>21</v>
      </c>
      <c r="O32" s="46" t="s">
        <v>22</v>
      </c>
      <c r="P32" s="42" t="s">
        <v>23</v>
      </c>
      <c r="Q32" s="48" t="s">
        <v>24</v>
      </c>
    </row>
    <row r="33" spans="1:17" ht="22.5" x14ac:dyDescent="0.25">
      <c r="A33" s="15" t="s">
        <v>57</v>
      </c>
      <c r="B33" s="16" t="s">
        <v>58</v>
      </c>
      <c r="C33" s="17">
        <v>15</v>
      </c>
      <c r="D33" s="18">
        <v>86.89</v>
      </c>
      <c r="E33" s="18">
        <f>D33*C33</f>
        <v>1303.3499999999999</v>
      </c>
      <c r="F33" s="18">
        <f>E33*0.05</f>
        <v>65.167500000000004</v>
      </c>
      <c r="G33" s="19">
        <f>'[1]Tablas ISR Subsidio'!B8</f>
        <v>318.01</v>
      </c>
      <c r="H33" s="49">
        <f>E33-G33</f>
        <v>985.33999999999992</v>
      </c>
      <c r="I33" s="50">
        <f>'[1]Tablas ISR Subsidio'!E8</f>
        <v>6.4000000000000001E-2</v>
      </c>
      <c r="J33" s="21">
        <f>H33*I33</f>
        <v>63.06176</v>
      </c>
      <c r="K33" s="20">
        <f>'[1]Tablas ISR Subsidio'!D8</f>
        <v>6.15</v>
      </c>
      <c r="L33" s="22">
        <f>J33+K33</f>
        <v>69.211759999999998</v>
      </c>
      <c r="M33" s="20">
        <f>'[1]Tablas ISR Subsidio'!J9</f>
        <v>200.7</v>
      </c>
      <c r="N33" s="18">
        <v>0</v>
      </c>
      <c r="O33" s="18">
        <f>M33-L33</f>
        <v>131.48823999999999</v>
      </c>
      <c r="P33" s="24">
        <f>E33+F33+O33</f>
        <v>1500.0057399999998</v>
      </c>
      <c r="Q33" s="25"/>
    </row>
    <row r="34" spans="1:17" ht="22.5" x14ac:dyDescent="0.25">
      <c r="A34" s="51" t="s">
        <v>59</v>
      </c>
      <c r="B34" s="52" t="s">
        <v>58</v>
      </c>
      <c r="C34" s="53">
        <v>15</v>
      </c>
      <c r="D34" s="54">
        <v>86.89</v>
      </c>
      <c r="E34" s="54">
        <f>D34*C34</f>
        <v>1303.3499999999999</v>
      </c>
      <c r="F34" s="54">
        <f>E34*0.05</f>
        <v>65.167500000000004</v>
      </c>
      <c r="G34" s="55">
        <f>'[1]Tablas ISR Subsidio'!B8</f>
        <v>318.01</v>
      </c>
      <c r="H34" s="56">
        <f>E34-G34</f>
        <v>985.33999999999992</v>
      </c>
      <c r="I34" s="57">
        <f>'[1]Tablas ISR Subsidio'!E8</f>
        <v>6.4000000000000001E-2</v>
      </c>
      <c r="J34" s="58">
        <f>H34*I34</f>
        <v>63.06176</v>
      </c>
      <c r="K34" s="59">
        <f>'[1]Tablas ISR Subsidio'!D8</f>
        <v>6.15</v>
      </c>
      <c r="L34" s="60">
        <f>J34+K34</f>
        <v>69.211759999999998</v>
      </c>
      <c r="M34" s="59">
        <f>'[1]Tablas ISR Subsidio'!J9</f>
        <v>200.7</v>
      </c>
      <c r="N34" s="54">
        <v>0</v>
      </c>
      <c r="O34" s="54">
        <f>M34-L34</f>
        <v>131.48823999999999</v>
      </c>
      <c r="P34" s="61">
        <f>E34+F34+O34</f>
        <v>1500.0057399999998</v>
      </c>
      <c r="Q34" s="62"/>
    </row>
    <row r="35" spans="1:17" x14ac:dyDescent="0.25">
      <c r="P35" s="63">
        <v>3000.02</v>
      </c>
    </row>
    <row r="38" spans="1:17" x14ac:dyDescent="0.25">
      <c r="C38" t="s">
        <v>50</v>
      </c>
      <c r="J38" t="s">
        <v>51</v>
      </c>
    </row>
    <row r="39" spans="1:17" x14ac:dyDescent="0.25">
      <c r="C39" s="38" t="s">
        <v>52</v>
      </c>
      <c r="D39" s="38"/>
      <c r="E39" s="38"/>
      <c r="F39" s="38"/>
      <c r="G39" s="38"/>
      <c r="H39" s="38"/>
      <c r="I39" s="39"/>
      <c r="J39" s="64" t="s">
        <v>53</v>
      </c>
      <c r="K39" s="64"/>
      <c r="L39" s="64"/>
      <c r="M39" s="64"/>
      <c r="N39" s="64"/>
      <c r="O39" s="64"/>
      <c r="P39" s="64"/>
    </row>
    <row r="40" spans="1:17" x14ac:dyDescent="0.25">
      <c r="C40" s="38" t="s">
        <v>54</v>
      </c>
      <c r="D40" s="38"/>
      <c r="E40" s="38"/>
      <c r="F40" s="38"/>
      <c r="G40" s="38"/>
      <c r="H40" s="38"/>
      <c r="I40" s="39"/>
      <c r="J40" s="65" t="s">
        <v>55</v>
      </c>
      <c r="K40" s="65"/>
      <c r="L40" s="65"/>
      <c r="M40" s="65"/>
      <c r="N40" s="65"/>
      <c r="O40" s="65"/>
      <c r="P40" s="65"/>
    </row>
  </sheetData>
  <mergeCells count="12">
    <mergeCell ref="A29:J29"/>
    <mergeCell ref="K29:O29"/>
    <mergeCell ref="C39:H39"/>
    <mergeCell ref="J39:P39"/>
    <mergeCell ref="C40:H40"/>
    <mergeCell ref="J40:P40"/>
    <mergeCell ref="A2:J2"/>
    <mergeCell ref="K2:O2"/>
    <mergeCell ref="B25:F25"/>
    <mergeCell ref="I25:O25"/>
    <mergeCell ref="B26:F26"/>
    <mergeCell ref="I26:O26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2DA QUINCENA NOVIEMBRE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2021-12-08T19:56:56Z</dcterms:created>
  <dcterms:modified xsi:type="dcterms:W3CDTF">2021-12-08T19:58:06Z</dcterms:modified>
</cp:coreProperties>
</file>