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1ER QNA DICIEMBRE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33" i="1"/>
  <c r="R32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<sst xmlns="http://schemas.openxmlformats.org/spreadsheetml/2006/main" count="92" uniqueCount="54">
  <si>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</si>
  <si>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</si>
  <si>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</si>
  <si>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</si>
  <si>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</si>
  <si>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</si>
  <si>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</si>
  <si>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</si>
  <si>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</si>
  <si>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</si>
  <si>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</si>
  <si>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</si>
  <si>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</si>
  <si>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</si>
  <si>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</si>
  <si>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</si>
  <si>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</si>
  <si>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</si>
  <si>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</si>
  <si>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</si>
  <si>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</si>
  <si>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</si>
  <si>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</si>
  <si>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</si>
  <si>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</si>
  <si>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</si>
  <si>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</si>
  <si>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</si>
  <si>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</si>
  <si>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</si>
  <si>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</si>
  <si>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</si>
  <si>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</si>
  <si>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</si>
  <si>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</si>
  <si>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</si>
  <si>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</si>
  <si>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</si>
  <si>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</si>
  <si>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</si>
  <si>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</si>
  <si>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</si>
  <si>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</si>
  <si>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</si>
  <si>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</si>
  <si>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</si>
  <si>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</si>
  <si>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</si>
  <si>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</si>
  <si>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</si>
  <si>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</si>
  <si>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</si>
  <si>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 xml:space="preserve">XITLALI JOSELYN GALVAN GARCÍA </t>
  </si>
  <si>
    <t>PERIODO DEL 01 AL 15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</si>
</sst>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27" zoomScale="140" zoomScaleNormal="140" workbookViewId="0">
      <selection activeCell="F35" sqref="F35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 t="s">
        <v>2</v>
      </c>
      <c r="M2" s="72"/>
      <c r="N2" s="72"/>
      <c r="O2" s="72"/>
      <c r="P2" s="72"/>
      <c r="Q2" s="56"/>
    </row>
    <row r="3" spans="1:19" x14ac:dyDescent="0.25">
      <c r="A3" s="4" t="s">
        <v>53</v>
      </c>
    </row>
    <row r="4" spans="1:19" ht="20.25" customHeight="1" x14ac:dyDescent="0.25">
      <c r="H4" s="58" t="s">
        <v>3</v>
      </c>
      <c r="I4" s="58" t="s">
        <v>4</v>
      </c>
      <c r="J4" s="58" t="s">
        <v>5</v>
      </c>
      <c r="K4" s="58" t="s">
        <v>4</v>
      </c>
      <c r="L4" s="58" t="s">
        <v>6</v>
      </c>
      <c r="M4" s="58" t="s">
        <v>4</v>
      </c>
      <c r="N4" s="59"/>
      <c r="O4" s="59"/>
      <c r="P4" s="59"/>
      <c r="Q4" s="59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60" t="s">
        <v>13</v>
      </c>
      <c r="I5" s="61" t="s">
        <v>14</v>
      </c>
      <c r="J5" s="61" t="s">
        <v>15</v>
      </c>
      <c r="K5" s="61" t="s">
        <v>16</v>
      </c>
      <c r="L5" s="61" t="s">
        <v>17</v>
      </c>
      <c r="M5" s="61" t="s">
        <v>18</v>
      </c>
      <c r="N5" s="61" t="s">
        <v>19</v>
      </c>
      <c r="O5" s="61" t="s">
        <v>20</v>
      </c>
      <c r="P5" s="61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3" t="s">
        <v>24</v>
      </c>
      <c r="B6" s="70"/>
      <c r="C6" s="51" t="s">
        <v>25</v>
      </c>
      <c r="D6" s="12">
        <v>15</v>
      </c>
      <c r="E6" s="71">
        <v>273.76</v>
      </c>
      <c r="F6" s="71">
        <f>Tabla1[[#This Row],[Salario Diario]]*Tabla1[[#This Row],[Días Laborados]]</f>
        <v>4106.3999999999996</v>
      </c>
      <c r="G6" s="13">
        <f>Tabla1[[#This Row],[Sueldo a Recibir ]]*0.05</f>
        <v>205.32</v>
      </c>
      <c r="H6" s="62">
        <f>'[1]Tablas ISR Subsidio'!B9</f>
        <v>2699.41</v>
      </c>
      <c r="I6" s="63">
        <f>Tabla1[[#This Row],[Sueldo a Recibir ]]-Tabla1[[#This Row],[Limite Inferior ]]</f>
        <v>1406.9899999999998</v>
      </c>
      <c r="J6" s="63">
        <f>'[1]Tablas ISR Subsidio'!E9</f>
        <v>0.10879999999999999</v>
      </c>
      <c r="K6" s="64">
        <f>Tabla1[[#This Row],[Excedente s/limite Inferior ]]*Tabla1[[#This Row],[% Sobre Excedente]]</f>
        <v>153.08051199999997</v>
      </c>
      <c r="L6" s="63">
        <f>'[1]Tablas ISR Subsidio'!D9</f>
        <v>158.55000000000001</v>
      </c>
      <c r="M6" s="65">
        <f>Tabla1[[#This Row],[Impuesto Marginal]]+Tabla1[[#This Row],[Cuota Fija ]]</f>
        <v>311.63051199999995</v>
      </c>
      <c r="N6" s="63">
        <f>'[1]Tablas ISR Subsidio'!J17</f>
        <v>0</v>
      </c>
      <c r="O6" s="66">
        <f>Tabla1[[#This Row],[Impuesto ]]</f>
        <v>311.63051199999995</v>
      </c>
      <c r="P6" s="67">
        <v>0</v>
      </c>
      <c r="Q6" s="67"/>
      <c r="R6" s="54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3" t="s">
        <v>26</v>
      </c>
      <c r="B7" s="70"/>
      <c r="C7" s="51" t="s">
        <v>27</v>
      </c>
      <c r="D7" s="12">
        <v>15</v>
      </c>
      <c r="E7" s="71">
        <v>220</v>
      </c>
      <c r="F7" s="71">
        <f>Tabla1[[#This Row],[Salario Diario]]*Tabla1[[#This Row],[Días Laborados]]</f>
        <v>3300</v>
      </c>
      <c r="G7" s="13">
        <f>Tabla1[[#This Row],[Sueldo a Recibir ]]*0.05</f>
        <v>165</v>
      </c>
      <c r="H7" s="62">
        <f>'[1]Tablas ISR Subsidio'!B9</f>
        <v>2699.41</v>
      </c>
      <c r="I7" s="63">
        <f>Tabla1[[#This Row],[Sueldo a Recibir ]]-Tabla1[[#This Row],[Limite Inferior ]]</f>
        <v>600.59000000000015</v>
      </c>
      <c r="J7" s="63">
        <f>'[1]Tablas ISR Subsidio'!E9</f>
        <v>0.10879999999999999</v>
      </c>
      <c r="K7" s="64">
        <f>Tabla1[[#This Row],[Excedente s/limite Inferior ]]*Tabla1[[#This Row],[% Sobre Excedente]]</f>
        <v>65.344192000000007</v>
      </c>
      <c r="L7" s="63">
        <f>'[1]Tablas ISR Subsidio'!D9</f>
        <v>158.55000000000001</v>
      </c>
      <c r="M7" s="65">
        <f>Tabla1[[#This Row],[Impuesto Marginal]]+Tabla1[[#This Row],[Cuota Fija ]]</f>
        <v>223.89419200000003</v>
      </c>
      <c r="N7" s="20">
        <f>'[1]Tablas ISR Subsidio'!J15</f>
        <v>125.1</v>
      </c>
      <c r="O7" s="67">
        <f>Tabla1[[#This Row],[Impuesto ]]-Tabla1[[#This Row],[Subsidio Correspondiente]]</f>
        <v>98.794192000000038</v>
      </c>
      <c r="P7" s="67">
        <v>0</v>
      </c>
      <c r="Q7" s="67"/>
      <c r="R7" s="54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3" t="s">
        <v>28</v>
      </c>
      <c r="B8" s="70"/>
      <c r="C8" s="51" t="s">
        <v>29</v>
      </c>
      <c r="D8" s="12">
        <v>15</v>
      </c>
      <c r="E8" s="71">
        <v>147.72</v>
      </c>
      <c r="F8" s="71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2">
        <f>'[1]Tablas ISR Subsidio'!B8</f>
        <v>318.01</v>
      </c>
      <c r="I8" s="68">
        <f>Tabla1[[#This Row],[Sueldo a Recibir ]]-Tabla1[[#This Row],[Limite Inferior ]]</f>
        <v>1897.7900000000002</v>
      </c>
      <c r="J8" s="68">
        <f>'[1]Tablas ISR Subsidio'!E8</f>
        <v>6.4000000000000001E-2</v>
      </c>
      <c r="K8" s="69">
        <f>Tabla1[[#This Row],[Excedente s/limite Inferior ]]*Tabla1[[#This Row],[% Sobre Excedente]]</f>
        <v>121.45856000000002</v>
      </c>
      <c r="L8" s="68">
        <f>'[1]Tablas ISR Subsidio'!D8</f>
        <v>6.15</v>
      </c>
      <c r="M8" s="68">
        <f>Tabla1[[#This Row],[Impuesto Marginal]]+Tabla1[[#This Row],[Cuota Fija ]]</f>
        <v>127.60856000000003</v>
      </c>
      <c r="N8" s="68">
        <f>'[1]Tablas ISR Subsidio'!J12</f>
        <v>174.75</v>
      </c>
      <c r="O8" s="67">
        <v>0</v>
      </c>
      <c r="P8" s="67">
        <f>Tabla1[[#This Row],[Subsidio Correspondiente]]-Tabla1[[#This Row],[Impuesto ]]</f>
        <v>47.141439999999974</v>
      </c>
      <c r="Q8" s="67"/>
      <c r="R8" s="54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3" t="s">
        <v>30</v>
      </c>
      <c r="B9" s="70"/>
      <c r="C9" s="51" t="s">
        <v>29</v>
      </c>
      <c r="D9" s="12">
        <v>15</v>
      </c>
      <c r="E9" s="71">
        <v>147.72</v>
      </c>
      <c r="F9" s="71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2">
        <f>'[1]Tablas ISR Subsidio'!B8</f>
        <v>318.01</v>
      </c>
      <c r="I9" s="63">
        <f>Tabla1[[#This Row],[Sueldo a Recibir ]]-Tabla1[[#This Row],[Limite Inferior ]]</f>
        <v>1897.7900000000002</v>
      </c>
      <c r="J9" s="63">
        <f>'[1]Tablas ISR Subsidio'!E8</f>
        <v>6.4000000000000001E-2</v>
      </c>
      <c r="K9" s="64">
        <f>Tabla1[[#This Row],[Excedente s/limite Inferior ]]*Tabla1[[#This Row],[% Sobre Excedente]]</f>
        <v>121.45856000000002</v>
      </c>
      <c r="L9" s="63">
        <f>'[1]Tablas ISR Subsidio'!D8</f>
        <v>6.15</v>
      </c>
      <c r="M9" s="65">
        <f>Tabla1[[#This Row],[Impuesto Marginal]]+Tabla1[[#This Row],[Cuota Fija ]]</f>
        <v>127.60856000000003</v>
      </c>
      <c r="N9" s="63">
        <f>'[1]Tablas ISR Subsidio'!J12</f>
        <v>174.75</v>
      </c>
      <c r="O9" s="67">
        <v>0</v>
      </c>
      <c r="P9" s="67">
        <f>Tabla1[[#This Row],[Subsidio Correspondiente]]-Tabla1[[#This Row],[Impuesto ]]</f>
        <v>47.141439999999974</v>
      </c>
      <c r="Q9" s="67"/>
      <c r="R9" s="54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3" t="s">
        <v>31</v>
      </c>
      <c r="B10" s="70"/>
      <c r="C10" s="51" t="s">
        <v>32</v>
      </c>
      <c r="D10" s="12">
        <v>15</v>
      </c>
      <c r="E10" s="71">
        <v>114.04</v>
      </c>
      <c r="F10" s="71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2">
        <f>'[1]Tablas ISR Subsidio'!B8</f>
        <v>318.01</v>
      </c>
      <c r="I10" s="63">
        <f>Tabla1[[#This Row],[Sueldo a Recibir ]]-Tabla1[[#This Row],[Limite Inferior ]]</f>
        <v>1392.5900000000001</v>
      </c>
      <c r="J10" s="63">
        <f>'[1]Tablas ISR Subsidio'!E8</f>
        <v>6.4000000000000001E-2</v>
      </c>
      <c r="K10" s="64">
        <f>Tabla1[[#This Row],[Excedente s/limite Inferior ]]*Tabla1[[#This Row],[% Sobre Excedente]]</f>
        <v>89.125760000000014</v>
      </c>
      <c r="L10" s="63">
        <f>'[1]Tablas ISR Subsidio'!D8</f>
        <v>6.15</v>
      </c>
      <c r="M10" s="65">
        <f>Tabla1[[#This Row],[Impuesto Marginal]]+Tabla1[[#This Row],[Cuota Fija ]]</f>
        <v>95.27576000000002</v>
      </c>
      <c r="N10" s="63">
        <f>'[1]Tablas ISR Subsidio'!J9</f>
        <v>200.7</v>
      </c>
      <c r="O10" s="67">
        <v>0</v>
      </c>
      <c r="P10" s="67">
        <f>Tabla1[[#This Row],[Subsidio Correspondiente]]-Tabla1[[#This Row],[Impuesto ]]</f>
        <v>105.42423999999997</v>
      </c>
      <c r="Q10" s="67"/>
      <c r="R10" s="54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3" t="s">
        <v>33</v>
      </c>
      <c r="B11" s="70"/>
      <c r="C11" s="51" t="s">
        <v>32</v>
      </c>
      <c r="D11" s="12">
        <v>15</v>
      </c>
      <c r="E11" s="71">
        <v>114.04</v>
      </c>
      <c r="F11" s="71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2">
        <f>'[1]Tablas ISR Subsidio'!B8</f>
        <v>318.01</v>
      </c>
      <c r="I11" s="63">
        <f>Tabla1[[#This Row],[Sueldo a Recibir ]]-Tabla1[[#This Row],[Limite Inferior ]]</f>
        <v>1392.5900000000001</v>
      </c>
      <c r="J11" s="63">
        <f>'[1]Tablas ISR Subsidio'!E8</f>
        <v>6.4000000000000001E-2</v>
      </c>
      <c r="K11" s="64">
        <f>Tabla1[[#This Row],[Excedente s/limite Inferior ]]*Tabla1[[#This Row],[% Sobre Excedente]]</f>
        <v>89.125760000000014</v>
      </c>
      <c r="L11" s="63">
        <f>'[1]Tablas ISR Subsidio'!D8</f>
        <v>6.15</v>
      </c>
      <c r="M11" s="65">
        <f>Tabla1[[#This Row],[Impuesto Marginal]]+Tabla1[[#This Row],[Cuota Fija ]]</f>
        <v>95.27576000000002</v>
      </c>
      <c r="N11" s="63">
        <f>'[1]Tablas ISR Subsidio'!J9</f>
        <v>200.7</v>
      </c>
      <c r="O11" s="67">
        <v>0</v>
      </c>
      <c r="P11" s="67">
        <f>Tabla1[[#This Row],[Subsidio Correspondiente]]-Tabla1[[#This Row],[Impuesto ]]</f>
        <v>105.42423999999997</v>
      </c>
      <c r="Q11" s="67"/>
      <c r="R11" s="54">
        <f>Tabla1[[#This Row],[Sueldo a Recibir ]]+Tabla1[[#This Row],[Ayuda para Despensa ]]+Tabla1[[#This Row],[Subsidio al Empleo]]-Tabla1[[#This Row],[Descuentos]]</f>
        <v>1901.5542400000002</v>
      </c>
      <c r="S11" s="19"/>
    </row>
    <row r="12" spans="1:19" ht="22.5" customHeight="1" x14ac:dyDescent="0.25">
      <c r="A12" s="53" t="s">
        <v>34</v>
      </c>
      <c r="B12" s="70"/>
      <c r="C12" s="51" t="s">
        <v>35</v>
      </c>
      <c r="D12" s="12">
        <v>15</v>
      </c>
      <c r="E12" s="71">
        <v>104.01</v>
      </c>
      <c r="F12" s="71">
        <f>Tabla1[[#This Row],[Salario Diario]]*Tabla1[[#This Row],[Días Laborados]]</f>
        <v>1560.15</v>
      </c>
      <c r="G12" s="13">
        <f>Tabla1[[#This Row],[Sueldo a Recibir ]]*0.05</f>
        <v>78.007500000000007</v>
      </c>
      <c r="H12" s="62">
        <f>'[1]Tablas ISR Subsidio'!B8</f>
        <v>318.01</v>
      </c>
      <c r="I12" s="63">
        <f>Tabla1[[#This Row],[Sueldo a Recibir ]]-Tabla1[[#This Row],[Limite Inferior ]]</f>
        <v>1242.1400000000001</v>
      </c>
      <c r="J12" s="63">
        <f>'[1]Tablas ISR Subsidio'!E8</f>
        <v>6.4000000000000001E-2</v>
      </c>
      <c r="K12" s="64">
        <f>Tabla1[[#This Row],[Excedente s/limite Inferior ]]*Tabla1[[#This Row],[% Sobre Excedente]]</f>
        <v>79.496960000000001</v>
      </c>
      <c r="L12" s="63">
        <f>'[1]Tablas ISR Subsidio'!D8</f>
        <v>6.15</v>
      </c>
      <c r="M12" s="65">
        <f>Tabla1[[#This Row],[Impuesto Marginal]]+Tabla1[[#This Row],[Cuota Fija ]]</f>
        <v>85.646960000000007</v>
      </c>
      <c r="N12" s="63">
        <f>'[1]Tablas ISR Subsidio'!J9</f>
        <v>200.7</v>
      </c>
      <c r="O12" s="67">
        <v>0</v>
      </c>
      <c r="P12" s="67">
        <f>Tabla1[[#This Row],[Subsidio Correspondiente]]-Tabla1[[#This Row],[Impuesto ]]</f>
        <v>115.05303999999998</v>
      </c>
      <c r="Q12" s="67"/>
      <c r="R12" s="54">
        <f>Tabla1[[#This Row],[Sueldo a Recibir ]]+Tabla1[[#This Row],[Ayuda para Despensa ]]+Tabla1[[#This Row],[Subsidio al Empleo]]-Tabla1[[#This Row],[Descuentos]]</f>
        <v>1753.21054</v>
      </c>
      <c r="S12" s="19"/>
    </row>
    <row r="13" spans="1:19" ht="22.5" customHeight="1" x14ac:dyDescent="0.25">
      <c r="A13" s="53" t="s">
        <v>52</v>
      </c>
      <c r="B13" s="70"/>
      <c r="C13" s="51" t="s">
        <v>36</v>
      </c>
      <c r="D13" s="12">
        <v>15</v>
      </c>
      <c r="E13" s="71">
        <v>104.01</v>
      </c>
      <c r="F13" s="71">
        <f>Tabla1[[#This Row],[Salario Diario]]*Tabla1[[#This Row],[Días Laborados]]</f>
        <v>1560.15</v>
      </c>
      <c r="G13" s="13">
        <f>Tabla1[[#This Row],[Sueldo a Recibir ]]*0.05</f>
        <v>78.007500000000007</v>
      </c>
      <c r="H13" s="62">
        <f>'[1]Tablas ISR Subsidio'!B8</f>
        <v>318.01</v>
      </c>
      <c r="I13" s="63">
        <f>Tabla1[[#This Row],[Sueldo a Recibir ]]-Tabla1[[#This Row],[Limite Inferior ]]</f>
        <v>1242.1400000000001</v>
      </c>
      <c r="J13" s="63">
        <f>'[1]Tablas ISR Subsidio'!E8</f>
        <v>6.4000000000000001E-2</v>
      </c>
      <c r="K13" s="64">
        <f>Tabla1[[#This Row],[Excedente s/limite Inferior ]]*Tabla1[[#This Row],[% Sobre Excedente]]</f>
        <v>79.496960000000001</v>
      </c>
      <c r="L13" s="63">
        <f>'[1]Tablas ISR Subsidio'!D8</f>
        <v>6.15</v>
      </c>
      <c r="M13" s="65">
        <f>Tabla1[[#This Row],[Impuesto Marginal]]+Tabla1[[#This Row],[Cuota Fija ]]</f>
        <v>85.646960000000007</v>
      </c>
      <c r="N13" s="63">
        <f>'[1]Tablas ISR Subsidio'!J9</f>
        <v>200.7</v>
      </c>
      <c r="O13" s="67">
        <v>0</v>
      </c>
      <c r="P13" s="67">
        <f>Tabla1[[#This Row],[Subsidio Correspondiente]]-Tabla1[[#This Row],[Impuesto ]]</f>
        <v>115.05303999999998</v>
      </c>
      <c r="Q13" s="67"/>
      <c r="R13" s="54">
        <f>Tabla1[[#This Row],[Sueldo a Recibir ]]+Tabla1[[#This Row],[Ayuda para Despensa ]]+Tabla1[[#This Row],[Subsidio al Empleo]]-Tabla1[[#This Row],[Descuentos]]</f>
        <v>1753.21054</v>
      </c>
      <c r="S13" s="19"/>
    </row>
    <row r="14" spans="1:19" ht="22.5" customHeight="1" x14ac:dyDescent="0.25">
      <c r="A14" s="53" t="s">
        <v>37</v>
      </c>
      <c r="B14" s="70"/>
      <c r="C14" s="51" t="s">
        <v>38</v>
      </c>
      <c r="D14" s="12">
        <v>15</v>
      </c>
      <c r="E14" s="71">
        <v>37.869999999999997</v>
      </c>
      <c r="F14" s="71">
        <f>Tabla1[[#This Row],[Salario Diario]]*Tabla1[[#This Row],[Días Laborados]]</f>
        <v>568.04999999999995</v>
      </c>
      <c r="G14" s="13">
        <f>Tabla1[[#This Row],[Sueldo a Recibir ]]*0.05</f>
        <v>28.4025</v>
      </c>
      <c r="H14" s="62">
        <f>'[1]Tablas ISR Subsidio'!B8</f>
        <v>318.01</v>
      </c>
      <c r="I14" s="63">
        <f>Tabla1[[#This Row],[Sueldo a Recibir ]]-Tabla1[[#This Row],[Limite Inferior ]]</f>
        <v>250.03999999999996</v>
      </c>
      <c r="J14" s="63">
        <f>'[1]Tablas ISR Subsidio'!E8</f>
        <v>6.4000000000000001E-2</v>
      </c>
      <c r="K14" s="64">
        <f>Tabla1[[#This Row],[Excedente s/limite Inferior ]]*Tabla1[[#This Row],[% Sobre Excedente]]</f>
        <v>16.002559999999999</v>
      </c>
      <c r="L14" s="63">
        <f>'[1]Tablas ISR Subsidio'!D8</f>
        <v>6.15</v>
      </c>
      <c r="M14" s="65">
        <f>Tabla1[[#This Row],[Impuesto Marginal]]+Tabla1[[#This Row],[Cuota Fija ]]</f>
        <v>22.152560000000001</v>
      </c>
      <c r="N14" s="63">
        <f>'[1]Tablas ISR Subsidio'!J7</f>
        <v>200.85</v>
      </c>
      <c r="O14" s="67">
        <v>0</v>
      </c>
      <c r="P14" s="67">
        <f>Tabla1[[#This Row],[Subsidio Correspondiente]]-Tabla1[[#This Row],[Impuesto ]]</f>
        <v>178.69744</v>
      </c>
      <c r="Q14" s="67"/>
      <c r="R14" s="54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27">
        <f>SUBTOTAL(109,Tabla1[TOTAL])</f>
        <v>20198.437675999998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3" t="s">
        <v>41</v>
      </c>
      <c r="C24" s="73"/>
      <c r="D24" s="73"/>
      <c r="E24" s="73"/>
      <c r="F24" s="73"/>
      <c r="G24" s="73"/>
      <c r="H24" s="28"/>
      <c r="I24" s="28"/>
      <c r="J24" s="73" t="s">
        <v>42</v>
      </c>
      <c r="K24" s="73"/>
      <c r="L24" s="73"/>
      <c r="M24" s="73"/>
      <c r="N24" s="73"/>
      <c r="O24" s="73"/>
      <c r="P24" s="73"/>
      <c r="Q24" s="57"/>
    </row>
    <row r="25" spans="1:19" x14ac:dyDescent="0.25">
      <c r="B25" s="73" t="s">
        <v>43</v>
      </c>
      <c r="C25" s="73"/>
      <c r="D25" s="73"/>
      <c r="E25" s="73"/>
      <c r="F25" s="73"/>
      <c r="G25" s="73"/>
      <c r="H25" s="28"/>
      <c r="I25" s="28"/>
      <c r="J25" s="73" t="s">
        <v>48</v>
      </c>
      <c r="K25" s="73"/>
      <c r="L25" s="73"/>
      <c r="M25" s="73"/>
      <c r="N25" s="73"/>
      <c r="O25" s="73"/>
      <c r="P25" s="73"/>
      <c r="Q25" s="57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4" t="s">
        <v>44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2" t="s">
        <v>2</v>
      </c>
      <c r="M28" s="72"/>
      <c r="N28" s="72"/>
      <c r="O28" s="72"/>
      <c r="P28" s="72"/>
      <c r="Q28" s="56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9" t="s">
        <v>7</v>
      </c>
      <c r="B31" s="30" t="s">
        <v>50</v>
      </c>
      <c r="C31" s="30" t="s">
        <v>8</v>
      </c>
      <c r="D31" s="31" t="s">
        <v>9</v>
      </c>
      <c r="E31" s="32" t="s">
        <v>10</v>
      </c>
      <c r="F31" s="31" t="s">
        <v>11</v>
      </c>
      <c r="G31" s="31" t="s">
        <v>12</v>
      </c>
      <c r="H31" s="33" t="s">
        <v>13</v>
      </c>
      <c r="I31" s="31" t="s">
        <v>14</v>
      </c>
      <c r="J31" s="31" t="s">
        <v>15</v>
      </c>
      <c r="K31" s="31" t="s">
        <v>16</v>
      </c>
      <c r="L31" s="31" t="s">
        <v>17</v>
      </c>
      <c r="M31" s="31" t="s">
        <v>18</v>
      </c>
      <c r="N31" s="34" t="s">
        <v>19</v>
      </c>
      <c r="O31" s="35" t="s">
        <v>20</v>
      </c>
      <c r="P31" s="34" t="s">
        <v>21</v>
      </c>
      <c r="Q31" s="34"/>
      <c r="R31" s="30" t="s">
        <v>22</v>
      </c>
      <c r="S31" s="36" t="s">
        <v>23</v>
      </c>
    </row>
    <row r="32" spans="1:19" ht="33.75" x14ac:dyDescent="0.25">
      <c r="A32" s="53" t="s">
        <v>45</v>
      </c>
      <c r="B32" s="51"/>
      <c r="C32" s="11" t="s">
        <v>46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7">
        <f>F32-H32</f>
        <v>985.33999999999992</v>
      </c>
      <c r="J32" s="38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5" t="s">
        <v>47</v>
      </c>
      <c r="B33" s="52"/>
      <c r="C33" s="39" t="s">
        <v>46</v>
      </c>
      <c r="D33" s="40">
        <v>15</v>
      </c>
      <c r="E33" s="41">
        <v>86.89</v>
      </c>
      <c r="F33" s="41">
        <f>E33*D33</f>
        <v>1303.3499999999999</v>
      </c>
      <c r="G33" s="41">
        <f>F33*0.05</f>
        <v>65.167500000000004</v>
      </c>
      <c r="H33" s="42">
        <f>'[1]Tablas ISR Subsidio'!B8</f>
        <v>318.01</v>
      </c>
      <c r="I33" s="43">
        <f>F33-H33</f>
        <v>985.33999999999992</v>
      </c>
      <c r="J33" s="44">
        <f>'[1]Tablas ISR Subsidio'!E8</f>
        <v>6.4000000000000001E-2</v>
      </c>
      <c r="K33" s="45">
        <f>I33*J33</f>
        <v>63.06176</v>
      </c>
      <c r="L33" s="46">
        <f>'[1]Tablas ISR Subsidio'!D8</f>
        <v>6.15</v>
      </c>
      <c r="M33" s="47">
        <f>K33+L33</f>
        <v>69.211759999999998</v>
      </c>
      <c r="N33" s="46">
        <f>'[1]Tablas ISR Subsidio'!J9</f>
        <v>200.7</v>
      </c>
      <c r="O33" s="41">
        <v>0</v>
      </c>
      <c r="P33" s="41">
        <f>N33-M33</f>
        <v>131.48823999999999</v>
      </c>
      <c r="Q33" s="41"/>
      <c r="R33" s="48">
        <f>F33+G33+P33</f>
        <v>1500.0057399999998</v>
      </c>
      <c r="S33" s="49"/>
    </row>
    <row r="34" spans="1:19" x14ac:dyDescent="0.25">
      <c r="R34" s="50">
        <v>3000.02</v>
      </c>
    </row>
    <row r="37" spans="1:19" x14ac:dyDescent="0.25">
      <c r="D37" t="s">
        <v>39</v>
      </c>
      <c r="K37" t="s">
        <v>40</v>
      </c>
    </row>
    <row r="38" spans="1:19" x14ac:dyDescent="0.25">
      <c r="D38" s="73" t="s">
        <v>41</v>
      </c>
      <c r="E38" s="73"/>
      <c r="F38" s="73"/>
      <c r="G38" s="73"/>
      <c r="H38" s="73"/>
      <c r="I38" s="73"/>
      <c r="J38" s="28"/>
      <c r="K38" s="75" t="s">
        <v>42</v>
      </c>
      <c r="L38" s="75"/>
      <c r="M38" s="75"/>
      <c r="N38" s="75"/>
      <c r="O38" s="75"/>
      <c r="P38" s="75"/>
      <c r="Q38" s="75"/>
      <c r="R38" s="75"/>
    </row>
    <row r="39" spans="1:19" x14ac:dyDescent="0.25">
      <c r="D39" s="73" t="s">
        <v>43</v>
      </c>
      <c r="E39" s="73"/>
      <c r="F39" s="73"/>
      <c r="G39" s="73"/>
      <c r="H39" s="73"/>
      <c r="I39" s="73"/>
      <c r="J39" s="28"/>
      <c r="K39" s="76" t="s">
        <v>48</v>
      </c>
      <c r="L39" s="76"/>
      <c r="M39" s="76"/>
      <c r="N39" s="76"/>
      <c r="O39" s="76"/>
      <c r="P39" s="76"/>
      <c r="Q39" s="76"/>
      <c r="R39" s="76"/>
    </row>
  </sheetData>
  <mergeCells count="12">
    <mergeCell ref="A28:K28"/>
    <mergeCell ref="L28:P28"/>
    <mergeCell ref="D38:I38"/>
    <mergeCell ref="K38:R38"/>
    <mergeCell ref="D39:I39"/>
    <mergeCell ref="K39:R39"/>
    <mergeCell ref="A2:K2"/>
    <mergeCell ref="L2:P2"/>
    <mergeCell ref="B24:G24"/>
    <mergeCell ref="J24:P24"/>
    <mergeCell ref="B25:G25"/>
    <mergeCell ref="J25:P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1ER QNA DICIEMBRE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2022-12-14T15:33:45Z</cp:lastPrinted>
  <dcterms:created xsi:type="dcterms:W3CDTF">2021-11-18T20:48:26Z</dcterms:created>
  <dcterms:modified xsi:type="dcterms:W3CDTF">2023-01-09T20:37:15Z</dcterms:modified>
</cp:coreProperties>
</file>