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1\Desktop\TRANSPARENCIA\NÓMINAS\"/>
    </mc:Choice>
  </mc:AlternateContent>
  <bookViews>
    <workbookView xWindow="0" yWindow="0" windowWidth="20400" windowHeight="7755"/>
  </bookViews>
  <sheets>
    <sheet name="NOM. 01-15 JULIO 20" sheetId="1" r:id="rId1"/>
  </sheets>
  <externalReferences>
    <externalReference r:id="rId2"/>
  </externalReferences>
  <definedNames>
    <definedName name="quincenal">[1]tablas!$G$39:$J$49</definedName>
    <definedName name="subsidioq">[1]tablas!$G$55:$I$65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F5" i="1"/>
  <c r="G5" i="1"/>
  <c r="H5" i="1"/>
  <c r="I5" i="1"/>
  <c r="J5" i="1"/>
  <c r="K5" i="1"/>
  <c r="L5" i="1"/>
  <c r="M5" i="1"/>
  <c r="N5" i="1"/>
  <c r="O5" i="1"/>
  <c r="P5" i="1"/>
  <c r="Q5" i="1"/>
  <c r="E7" i="1"/>
  <c r="F7" i="1"/>
  <c r="G7" i="1"/>
  <c r="H7" i="1"/>
  <c r="I7" i="1"/>
  <c r="J7" i="1"/>
  <c r="K7" i="1"/>
  <c r="L7" i="1"/>
  <c r="M7" i="1"/>
  <c r="N7" i="1"/>
  <c r="O7" i="1"/>
  <c r="P7" i="1"/>
  <c r="Q7" i="1"/>
  <c r="E8" i="1"/>
  <c r="F8" i="1"/>
  <c r="G8" i="1"/>
  <c r="H8" i="1"/>
  <c r="I8" i="1"/>
  <c r="J8" i="1"/>
  <c r="K8" i="1"/>
  <c r="L8" i="1"/>
  <c r="M8" i="1"/>
  <c r="N8" i="1"/>
  <c r="O8" i="1"/>
  <c r="P8" i="1"/>
  <c r="Q8" i="1"/>
  <c r="E9" i="1"/>
  <c r="F9" i="1"/>
  <c r="G9" i="1"/>
  <c r="H9" i="1"/>
  <c r="I9" i="1"/>
  <c r="J9" i="1"/>
  <c r="K9" i="1"/>
  <c r="L9" i="1"/>
  <c r="M9" i="1"/>
  <c r="N9" i="1"/>
  <c r="O9" i="1"/>
  <c r="P9" i="1"/>
  <c r="Q9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E15" i="1"/>
  <c r="F15" i="1"/>
  <c r="G15" i="1"/>
  <c r="H15" i="1"/>
  <c r="I15" i="1"/>
  <c r="J15" i="1"/>
  <c r="K15" i="1"/>
  <c r="L15" i="1"/>
  <c r="M15" i="1"/>
  <c r="N15" i="1"/>
  <c r="O15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Q17" i="1"/>
</calcChain>
</file>

<file path=xl/sharedStrings.xml><?xml version="1.0" encoding="utf-8"?>
<sst xmlns="http://schemas.openxmlformats.org/spreadsheetml/2006/main" count="50" uniqueCount="46">
  <si>
    <t>DIRECTORA DEL DIF MUNICIPAL</t>
  </si>
  <si>
    <t>PRESIDENTA DEL DIF MUNICIPAL</t>
  </si>
  <si>
    <t>KARINA LUCILA GUTIERREZ REYES</t>
  </si>
  <si>
    <t>MCD MARISOL MORA CHAVEZ</t>
  </si>
  <si>
    <t>NUTRIOLOGA</t>
  </si>
  <si>
    <t>SANDRA LIZETHE LOPEZ TOVAR</t>
  </si>
  <si>
    <t>ENC. DE COMEDOR</t>
  </si>
  <si>
    <t>ESPERANZA CIBRIAN GOMEZ</t>
  </si>
  <si>
    <t>CHOFER</t>
  </si>
  <si>
    <t>GULLERMO BARAJAS GUITRON</t>
  </si>
  <si>
    <t>VICTOR HUGO FERNANDEZ GARCIA</t>
  </si>
  <si>
    <t>PSICOLOGA</t>
  </si>
  <si>
    <t>LUZ ELVIRA MAGALY TOPETE ZAMORANO</t>
  </si>
  <si>
    <t xml:space="preserve">ENC. DE COMEDOR </t>
  </si>
  <si>
    <t>MARISELA ARACELI SANCHEZ RANGEL</t>
  </si>
  <si>
    <t>INTENDENTE</t>
  </si>
  <si>
    <t>REFUGIO RODRIGUEZ JIMENEZ</t>
  </si>
  <si>
    <t>PROMOTORA</t>
  </si>
  <si>
    <t>LAURA ALENCASTRO QUINTOR</t>
  </si>
  <si>
    <t>ANA  BERTHA GOMEZ BARAJAS</t>
  </si>
  <si>
    <t>MARINA LIZETHE GALVAN GARCIA</t>
  </si>
  <si>
    <t>CONTADOR</t>
  </si>
  <si>
    <t>JORGE MELECIO SOLTERO ALENCASTRO</t>
  </si>
  <si>
    <t>DIRECTORA</t>
  </si>
  <si>
    <t>TOTAL</t>
  </si>
  <si>
    <t>Subsidio al Empleo</t>
  </si>
  <si>
    <t>ISR Neto</t>
  </si>
  <si>
    <t>Subsidio correspondiente</t>
  </si>
  <si>
    <t>(=) Impuesto Art. 113</t>
  </si>
  <si>
    <t>(+) Cuota fija</t>
  </si>
  <si>
    <t>(=) Impuesto marginal</t>
  </si>
  <si>
    <t>(x) % s/excedente</t>
  </si>
  <si>
    <t>(=) Excedente s/límite inferior</t>
  </si>
  <si>
    <t>(-) Limite inferior</t>
  </si>
  <si>
    <t>Percepción quincenal/ semanal + despensa</t>
  </si>
  <si>
    <t>Ayuda para despensa</t>
  </si>
  <si>
    <t>Columna1</t>
  </si>
  <si>
    <t>Salario Diario</t>
  </si>
  <si>
    <t>Días laborados</t>
  </si>
  <si>
    <t>CARGO</t>
  </si>
  <si>
    <t>Nombre</t>
  </si>
  <si>
    <t>PERSONAL ADMINISTRATIVO</t>
  </si>
  <si>
    <t>R.F.C. SDI861030GD7</t>
  </si>
  <si>
    <r>
      <t xml:space="preserve">            </t>
    </r>
    <r>
      <rPr>
        <b/>
        <sz val="12"/>
        <color theme="1"/>
        <rFont val="Calibri"/>
        <family val="2"/>
        <scheme val="minor"/>
      </rPr>
      <t xml:space="preserve">  NÓMINA DE SUELDOS</t>
    </r>
  </si>
  <si>
    <t>SISTEMA PARA EL DESARROLLO INTEGRAL DE LA FAMILIA DEL MUNICIPIO DE CUAUTLA JALISCO</t>
  </si>
  <si>
    <t>PERIODO DEL 01 AL 15 DE JULIO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</si>
</sst>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_-;\-&quot;$&quot;* #,##0.0_-;_-&quot;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color rgb="FF002060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rgb="FF002060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002060"/>
      <name val="Calibri"/>
      <family val="2"/>
      <scheme val="minor"/>
    </font>
    <font>
      <b/>
      <sz val="8"/>
      <color rgb="FF002060"/>
      <name val="Arial Black"/>
      <family val="2"/>
    </font>
    <font>
      <b/>
      <sz val="18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Baskerville Old Face"/>
      <family val="1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9" fillId="0" borderId="0"/>
  </cellStyleXfs>
  <cellXfs count="37">
    <xf numFmtId="0" fontId="0" fillId="0" borderId="0" xfId="0"/>
    <xf numFmtId="44" fontId="3" fillId="0" borderId="0" xfId="0" applyNumberFormat="1" applyFont="1" applyFill="1" applyBorder="1"/>
    <xf numFmtId="164" fontId="3" fillId="2" borderId="3" xfId="0" applyNumberFormat="1" applyFont="1" applyFill="1" applyBorder="1"/>
    <xf numFmtId="44" fontId="4" fillId="3" borderId="5" xfId="0" applyNumberFormat="1" applyFont="1" applyFill="1" applyBorder="1"/>
    <xf numFmtId="44" fontId="4" fillId="3" borderId="6" xfId="0" applyNumberFormat="1" applyFont="1" applyFill="1" applyBorder="1"/>
    <xf numFmtId="44" fontId="4" fillId="3" borderId="6" xfId="1" applyNumberFormat="1" applyFont="1" applyFill="1" applyBorder="1"/>
    <xf numFmtId="44" fontId="4" fillId="3" borderId="6" xfId="3" applyNumberFormat="1" applyFont="1" applyFill="1" applyBorder="1"/>
    <xf numFmtId="44" fontId="4" fillId="3" borderId="6" xfId="2" applyNumberFormat="1" applyFont="1" applyFill="1" applyBorder="1"/>
    <xf numFmtId="10" fontId="4" fillId="3" borderId="6" xfId="3" applyNumberFormat="1" applyFont="1" applyFill="1" applyBorder="1"/>
    <xf numFmtId="0" fontId="4" fillId="3" borderId="6" xfId="0" applyFont="1" applyFill="1" applyBorder="1"/>
    <xf numFmtId="0" fontId="6" fillId="4" borderId="4" xfId="4" applyFont="1" applyFill="1" applyBorder="1" applyAlignment="1">
      <alignment horizontal="left"/>
    </xf>
    <xf numFmtId="0" fontId="6" fillId="3" borderId="4" xfId="4" applyNumberFormat="1" applyFont="1" applyFill="1" applyBorder="1" applyAlignment="1"/>
    <xf numFmtId="0" fontId="6" fillId="3" borderId="4" xfId="0" applyFont="1" applyFill="1" applyBorder="1"/>
    <xf numFmtId="0" fontId="6" fillId="3" borderId="4" xfId="4" applyNumberFormat="1" applyFont="1" applyFill="1" applyBorder="1" applyAlignment="1">
      <alignment horizontal="left"/>
    </xf>
    <xf numFmtId="44" fontId="8" fillId="3" borderId="6" xfId="2" applyNumberFormat="1" applyFont="1" applyFill="1" applyBorder="1"/>
    <xf numFmtId="0" fontId="6" fillId="3" borderId="4" xfId="5" applyNumberFormat="1" applyFont="1" applyFill="1" applyBorder="1" applyAlignment="1"/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0" xfId="0" applyFont="1"/>
    <xf numFmtId="0" fontId="10" fillId="2" borderId="9" xfId="0" applyFont="1" applyFill="1" applyBorder="1" applyAlignment="1">
      <alignment horizontal="center" wrapText="1"/>
    </xf>
    <xf numFmtId="44" fontId="10" fillId="2" borderId="9" xfId="0" applyNumberFormat="1" applyFont="1" applyFill="1" applyBorder="1" applyAlignment="1">
      <alignment horizontal="center" wrapText="1"/>
    </xf>
    <xf numFmtId="44" fontId="10" fillId="2" borderId="9" xfId="0" applyNumberFormat="1" applyFont="1" applyFill="1" applyBorder="1" applyAlignment="1">
      <alignment wrapText="1"/>
    </xf>
    <xf numFmtId="0" fontId="11" fillId="5" borderId="4" xfId="4" applyFont="1" applyFill="1" applyBorder="1" applyAlignment="1">
      <alignment horizontal="center" vertical="center"/>
    </xf>
    <xf numFmtId="0" fontId="12" fillId="2" borderId="10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7" fillId="4" borderId="4" xfId="4" applyFont="1" applyFill="1" applyBorder="1" applyAlignment="1">
      <alignment horizontal="center" vertical="center" wrapText="1"/>
    </xf>
    <xf numFmtId="0" fontId="7" fillId="4" borderId="4" xfId="4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6">
    <cellStyle name="Millares" xfId="1" builtinId="3"/>
    <cellStyle name="Moneda" xfId="2" builtinId="4"/>
    <cellStyle name="Normal" xfId="0" builtinId="0"/>
    <cellStyle name="Normal 2" xfId="4"/>
    <cellStyle name="Normal 4" xfId="5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LCULO%20AGUINALDOS%202018-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tablas"/>
    </sheetNames>
    <sheetDataSet>
      <sheetData sheetId="0" refreshError="1">
        <row r="5">
          <cell r="C5">
            <v>244.297</v>
          </cell>
          <cell r="F5">
            <v>3664.4549999999999</v>
          </cell>
          <cell r="N5">
            <v>277.290976</v>
          </cell>
          <cell r="O5">
            <v>0</v>
          </cell>
        </row>
        <row r="6">
          <cell r="F6">
            <v>2215.8000000000002</v>
          </cell>
          <cell r="N6">
            <v>0</v>
          </cell>
          <cell r="O6">
            <v>45.658239999999978</v>
          </cell>
        </row>
        <row r="7">
          <cell r="F7">
            <v>2215.8000000000002</v>
          </cell>
          <cell r="N7">
            <v>0</v>
          </cell>
          <cell r="O7">
            <v>45.658239999999978</v>
          </cell>
        </row>
        <row r="8">
          <cell r="F8">
            <v>2215.8000000000002</v>
          </cell>
          <cell r="N8">
            <v>0</v>
          </cell>
          <cell r="O8">
            <v>45.658239999999978</v>
          </cell>
        </row>
        <row r="9">
          <cell r="F9">
            <v>568.005</v>
          </cell>
          <cell r="N9">
            <v>0</v>
          </cell>
          <cell r="O9">
            <v>177.21711999999999</v>
          </cell>
        </row>
        <row r="10">
          <cell r="F10">
            <v>1560.0749999999998</v>
          </cell>
          <cell r="N10">
            <v>0</v>
          </cell>
          <cell r="O10">
            <v>113.57464</v>
          </cell>
        </row>
        <row r="11">
          <cell r="F11">
            <v>2215.8000000000002</v>
          </cell>
          <cell r="N11">
            <v>0</v>
          </cell>
          <cell r="O11">
            <v>45.658239999999978</v>
          </cell>
        </row>
        <row r="12">
          <cell r="F12">
            <v>1710.5249999999999</v>
          </cell>
          <cell r="N12">
            <v>0</v>
          </cell>
          <cell r="O12">
            <v>103.94584</v>
          </cell>
        </row>
        <row r="13">
          <cell r="F13">
            <v>1710.5249999999999</v>
          </cell>
          <cell r="N13">
            <v>0</v>
          </cell>
          <cell r="O13">
            <v>103.94584</v>
          </cell>
        </row>
        <row r="15">
          <cell r="F15">
            <v>1740.7350000000001</v>
          </cell>
          <cell r="N15">
            <v>0</v>
          </cell>
          <cell r="O15">
            <v>95.112400000000008</v>
          </cell>
        </row>
      </sheetData>
      <sheetData sheetId="1" refreshError="1">
        <row r="39">
          <cell r="G39">
            <v>0.01</v>
          </cell>
          <cell r="H39">
            <v>285.45</v>
          </cell>
          <cell r="I39">
            <v>0</v>
          </cell>
          <cell r="J39">
            <v>1.9199999999999998E-2</v>
          </cell>
        </row>
        <row r="40">
          <cell r="G40">
            <v>285.45999999999998</v>
          </cell>
          <cell r="H40">
            <v>2422.8000000000002</v>
          </cell>
          <cell r="I40">
            <v>5.55</v>
          </cell>
          <cell r="J40">
            <v>6.4000000000000001E-2</v>
          </cell>
        </row>
        <row r="41">
          <cell r="G41">
            <v>2422.81</v>
          </cell>
          <cell r="H41">
            <v>4257.8999999999996</v>
          </cell>
          <cell r="I41">
            <v>142.19999999999999</v>
          </cell>
          <cell r="J41">
            <v>0.10879999999999999</v>
          </cell>
        </row>
        <row r="42">
          <cell r="G42">
            <v>4257.91</v>
          </cell>
          <cell r="H42">
            <v>4949.55</v>
          </cell>
          <cell r="I42">
            <v>341.85</v>
          </cell>
          <cell r="J42">
            <v>0.16</v>
          </cell>
        </row>
        <row r="43">
          <cell r="G43">
            <v>4949.5600000000004</v>
          </cell>
          <cell r="H43">
            <v>5925.9</v>
          </cell>
          <cell r="I43">
            <v>452.55</v>
          </cell>
          <cell r="J43">
            <v>0.1792</v>
          </cell>
        </row>
        <row r="44">
          <cell r="G44">
            <v>5925.91</v>
          </cell>
          <cell r="H44">
            <v>11951.85</v>
          </cell>
          <cell r="I44">
            <v>627.6</v>
          </cell>
          <cell r="J44">
            <v>0.21360000000000001</v>
          </cell>
        </row>
        <row r="45">
          <cell r="G45">
            <v>11951.86</v>
          </cell>
          <cell r="H45">
            <v>18837.75</v>
          </cell>
          <cell r="I45">
            <v>1914.75</v>
          </cell>
          <cell r="J45">
            <v>0.23519999999999999</v>
          </cell>
        </row>
        <row r="46">
          <cell r="G46">
            <v>18837.759999999998</v>
          </cell>
          <cell r="H46">
            <v>35964.300000000003</v>
          </cell>
          <cell r="I46">
            <v>3534.3</v>
          </cell>
          <cell r="J46">
            <v>0.3</v>
          </cell>
        </row>
        <row r="47">
          <cell r="G47">
            <v>35964.31</v>
          </cell>
          <cell r="H47">
            <v>47952.3</v>
          </cell>
          <cell r="I47">
            <v>8672.25</v>
          </cell>
          <cell r="J47">
            <v>0.32</v>
          </cell>
        </row>
        <row r="48">
          <cell r="G48">
            <v>47952.31</v>
          </cell>
          <cell r="H48">
            <v>143856.9</v>
          </cell>
          <cell r="I48">
            <v>12508.35</v>
          </cell>
          <cell r="J48">
            <v>0.34</v>
          </cell>
        </row>
        <row r="49">
          <cell r="G49">
            <v>143856.91</v>
          </cell>
          <cell r="H49" t="str">
            <v>En adelante</v>
          </cell>
          <cell r="I49">
            <v>45115.95</v>
          </cell>
          <cell r="J49">
            <v>0.35</v>
          </cell>
        </row>
        <row r="55">
          <cell r="G55">
            <v>0.01</v>
          </cell>
          <cell r="H55">
            <v>872.85</v>
          </cell>
          <cell r="I55">
            <v>200.85</v>
          </cell>
        </row>
        <row r="56">
          <cell r="G56">
            <v>872.86</v>
          </cell>
          <cell r="H56">
            <v>1309.2</v>
          </cell>
          <cell r="I56">
            <v>200.7</v>
          </cell>
        </row>
        <row r="57">
          <cell r="G57">
            <v>1309.21</v>
          </cell>
          <cell r="H57">
            <v>1713.6</v>
          </cell>
          <cell r="I57">
            <v>200.7</v>
          </cell>
        </row>
        <row r="58">
          <cell r="G58">
            <v>1713.61</v>
          </cell>
          <cell r="H58">
            <v>1745.7</v>
          </cell>
          <cell r="I58">
            <v>193.8</v>
          </cell>
        </row>
        <row r="59">
          <cell r="G59">
            <v>1745.71</v>
          </cell>
          <cell r="H59">
            <v>2193.75</v>
          </cell>
          <cell r="I59">
            <v>188.7</v>
          </cell>
        </row>
        <row r="60">
          <cell r="G60">
            <v>2193.7600000000002</v>
          </cell>
          <cell r="H60">
            <v>2327.5499999999997</v>
          </cell>
          <cell r="I60">
            <v>174.75</v>
          </cell>
        </row>
        <row r="61">
          <cell r="G61">
            <v>2327.56</v>
          </cell>
          <cell r="H61">
            <v>2632.6499999999996</v>
          </cell>
          <cell r="I61">
            <v>160.35</v>
          </cell>
        </row>
        <row r="62">
          <cell r="G62">
            <v>2632.66</v>
          </cell>
          <cell r="H62">
            <v>3071.3999999999996</v>
          </cell>
          <cell r="I62">
            <v>145.35</v>
          </cell>
        </row>
        <row r="63">
          <cell r="G63">
            <v>3071.41</v>
          </cell>
          <cell r="H63">
            <v>3510.1499999999996</v>
          </cell>
          <cell r="I63">
            <v>125.1</v>
          </cell>
        </row>
        <row r="64">
          <cell r="G64">
            <v>3510.16</v>
          </cell>
          <cell r="H64">
            <v>3642.6</v>
          </cell>
          <cell r="I64">
            <v>107.4</v>
          </cell>
        </row>
        <row r="65">
          <cell r="G65">
            <v>3642.61</v>
          </cell>
          <cell r="H65">
            <v>999999999</v>
          </cell>
          <cell r="I6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tabSelected="1" topLeftCell="A4" zoomScale="90" zoomScaleNormal="90" workbookViewId="0">
      <selection activeCell="A6" sqref="A6"/>
    </sheetView>
  </sheetViews>
  <sheetFormatPr baseColWidth="10" defaultRowHeight="15" x14ac:dyDescent="0.25"/>
  <cols>
    <col min="1" max="1" width="31.42578125" customWidth="1"/>
    <col min="2" max="2" width="13.5703125" customWidth="1"/>
    <col min="3" max="3" width="6" customWidth="1"/>
    <col min="4" max="4" width="9.7109375" customWidth="1"/>
    <col min="5" max="5" width="10" customWidth="1"/>
    <col min="6" max="6" width="9" customWidth="1"/>
    <col min="7" max="7" width="10.28515625" customWidth="1"/>
    <col min="8" max="9" width="10.85546875" customWidth="1"/>
    <col min="10" max="10" width="7.140625" customWidth="1"/>
    <col min="11" max="11" width="8.5703125" customWidth="1"/>
    <col min="12" max="12" width="8.28515625" customWidth="1"/>
    <col min="13" max="13" width="9.42578125" customWidth="1"/>
    <col min="14" max="14" width="8.42578125" customWidth="1"/>
    <col min="15" max="15" width="8.5703125" customWidth="1"/>
    <col min="16" max="16" width="8.42578125" customWidth="1"/>
    <col min="17" max="17" width="11.28515625" customWidth="1"/>
    <col min="18" max="18" width="10.5703125" customWidth="1"/>
    <col min="19" max="19" width="14.85546875" customWidth="1"/>
  </cols>
  <sheetData>
    <row r="1" spans="1:19" ht="23.25" x14ac:dyDescent="0.35">
      <c r="A1" s="33" t="s">
        <v>44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9" ht="18.75" x14ac:dyDescent="0.3">
      <c r="A2" s="24" t="s">
        <v>43</v>
      </c>
      <c r="K2" s="34" t="s">
        <v>42</v>
      </c>
      <c r="L2" s="29"/>
      <c r="M2" s="29"/>
      <c r="N2" s="29"/>
    </row>
    <row r="3" spans="1:19" ht="18.75" x14ac:dyDescent="0.3">
      <c r="A3" s="35" t="s">
        <v>45</v>
      </c>
      <c r="B3" s="29"/>
      <c r="F3" s="36" t="s">
        <v>41</v>
      </c>
      <c r="G3" s="29"/>
      <c r="H3" s="29"/>
      <c r="I3" s="29"/>
      <c r="J3" s="29"/>
    </row>
    <row r="4" spans="1:19" ht="52.5" thickBot="1" x14ac:dyDescent="0.3">
      <c r="A4" s="23" t="s">
        <v>40</v>
      </c>
      <c r="B4" s="22" t="s">
        <v>39</v>
      </c>
      <c r="C4" s="21" t="s">
        <v>38</v>
      </c>
      <c r="D4" s="21" t="s">
        <v>37</v>
      </c>
      <c r="E4" s="21" t="s">
        <v>36</v>
      </c>
      <c r="F4" s="19" t="s">
        <v>35</v>
      </c>
      <c r="G4" s="21" t="s">
        <v>34</v>
      </c>
      <c r="H4" s="21" t="s">
        <v>33</v>
      </c>
      <c r="I4" s="21" t="s">
        <v>32</v>
      </c>
      <c r="J4" s="21" t="s">
        <v>31</v>
      </c>
      <c r="K4" s="20" t="s">
        <v>30</v>
      </c>
      <c r="L4" s="20" t="s">
        <v>29</v>
      </c>
      <c r="M4" s="20" t="s">
        <v>28</v>
      </c>
      <c r="N4" s="19" t="s">
        <v>27</v>
      </c>
      <c r="O4" s="19" t="s">
        <v>26</v>
      </c>
      <c r="P4" s="19" t="s">
        <v>25</v>
      </c>
      <c r="Q4" s="19" t="s">
        <v>24</v>
      </c>
      <c r="R4" s="18"/>
      <c r="S4" s="18"/>
    </row>
    <row r="5" spans="1:19" ht="24.75" customHeight="1" thickTop="1" x14ac:dyDescent="0.25">
      <c r="A5" s="13" t="s">
        <v>2</v>
      </c>
      <c r="B5" s="10" t="s">
        <v>23</v>
      </c>
      <c r="C5" s="9">
        <v>15</v>
      </c>
      <c r="D5" s="14">
        <v>244.297</v>
      </c>
      <c r="E5" s="4">
        <f>+D5*C5</f>
        <v>3664.4549999999999</v>
      </c>
      <c r="F5" s="4">
        <f>E5*0.05</f>
        <v>183.22275000000002</v>
      </c>
      <c r="G5" s="4">
        <f>(D5*C5)</f>
        <v>3664.4549999999999</v>
      </c>
      <c r="H5" s="7">
        <f>VLOOKUP(G5,quincenal,1,1)</f>
        <v>2422.81</v>
      </c>
      <c r="I5" s="4">
        <f>G5-H5</f>
        <v>1241.645</v>
      </c>
      <c r="J5" s="8">
        <f>VLOOKUP(G5,quincenal,4,4)</f>
        <v>0.10879999999999999</v>
      </c>
      <c r="K5" s="4">
        <f>I5*J5</f>
        <v>135.09097599999998</v>
      </c>
      <c r="L5" s="7">
        <f>VLOOKUP(G5,quincenal,3,3)</f>
        <v>142.19999999999999</v>
      </c>
      <c r="M5" s="4">
        <f>K5+L5</f>
        <v>277.290976</v>
      </c>
      <c r="N5" s="6">
        <f>VLOOKUP(G5,subsidioq,3,3)</f>
        <v>0</v>
      </c>
      <c r="O5" s="5">
        <f>IF(N5&lt;M5,M5-N5,0)</f>
        <v>277.290976</v>
      </c>
      <c r="P5" s="4">
        <f>IF(N5&gt;M5,N5-M5,0)</f>
        <v>0</v>
      </c>
      <c r="Q5" s="3">
        <f>+'[1]2018'!$F5-'[1]2018'!$N5+'[1]2018'!$O5+F5</f>
        <v>3570.3867739999996</v>
      </c>
      <c r="R5" s="30"/>
      <c r="S5" s="30"/>
    </row>
    <row r="6" spans="1:19" ht="24" customHeight="1" x14ac:dyDescent="0.25">
      <c r="A6" s="15" t="s">
        <v>22</v>
      </c>
      <c r="B6" s="10" t="s">
        <v>21</v>
      </c>
      <c r="C6" s="9">
        <v>15</v>
      </c>
      <c r="D6" s="14">
        <v>220</v>
      </c>
      <c r="E6" s="4">
        <v>3300</v>
      </c>
      <c r="F6" s="4">
        <v>165</v>
      </c>
      <c r="G6" s="4">
        <v>3300</v>
      </c>
      <c r="H6" s="7">
        <v>2422.81</v>
      </c>
      <c r="I6" s="4">
        <v>877.19</v>
      </c>
      <c r="J6" s="8">
        <v>0.10879999999999999</v>
      </c>
      <c r="K6" s="4">
        <v>95.44</v>
      </c>
      <c r="L6" s="7">
        <v>142.19999999999999</v>
      </c>
      <c r="M6" s="4">
        <v>236.64</v>
      </c>
      <c r="N6" s="6">
        <v>0</v>
      </c>
      <c r="O6" s="5">
        <v>111.54</v>
      </c>
      <c r="P6" s="4">
        <v>0</v>
      </c>
      <c r="Q6" s="3">
        <v>3353.46</v>
      </c>
      <c r="R6" s="17"/>
      <c r="S6" s="16"/>
    </row>
    <row r="7" spans="1:19" ht="25.5" customHeight="1" x14ac:dyDescent="0.25">
      <c r="A7" s="15" t="s">
        <v>20</v>
      </c>
      <c r="B7" s="10" t="s">
        <v>17</v>
      </c>
      <c r="C7" s="9">
        <v>15</v>
      </c>
      <c r="D7" s="14">
        <v>147.72</v>
      </c>
      <c r="E7" s="4">
        <f t="shared" ref="E7:E16" si="0">+D7*C7</f>
        <v>2215.8000000000002</v>
      </c>
      <c r="F7" s="4">
        <f t="shared" ref="F7:F16" si="1">E7*0.05</f>
        <v>110.79000000000002</v>
      </c>
      <c r="G7" s="4">
        <f t="shared" ref="G7:G16" si="2">(D7*C7)</f>
        <v>2215.8000000000002</v>
      </c>
      <c r="H7" s="7">
        <f t="shared" ref="H7:H16" si="3">VLOOKUP(G7,quincenal,1,1)</f>
        <v>285.45999999999998</v>
      </c>
      <c r="I7" s="4">
        <f t="shared" ref="I7:I16" si="4">G7-H7</f>
        <v>1930.3400000000001</v>
      </c>
      <c r="J7" s="8">
        <f t="shared" ref="J7:J16" si="5">VLOOKUP(G7,quincenal,4,4)</f>
        <v>6.4000000000000001E-2</v>
      </c>
      <c r="K7" s="4">
        <f t="shared" ref="K7:K16" si="6">I7*J7</f>
        <v>123.54176000000001</v>
      </c>
      <c r="L7" s="7">
        <f t="shared" ref="L7:L16" si="7">VLOOKUP(G7,quincenal,3,3)</f>
        <v>5.55</v>
      </c>
      <c r="M7" s="4">
        <f t="shared" ref="M7:M16" si="8">K7+L7</f>
        <v>129.09176000000002</v>
      </c>
      <c r="N7" s="6">
        <f t="shared" ref="N7:N16" si="9">VLOOKUP(G7,subsidioq,3,3)</f>
        <v>174.75</v>
      </c>
      <c r="O7" s="5">
        <f t="shared" ref="O7:O16" si="10">IF(N7&lt;M7,M7-N7,0)</f>
        <v>0</v>
      </c>
      <c r="P7" s="4">
        <f t="shared" ref="P7:P14" si="11">IF(N7&gt;M7,N7-M7,0)</f>
        <v>45.658239999999978</v>
      </c>
      <c r="Q7" s="3">
        <f>+'[1]2018'!$F6-'[1]2018'!$N6+'[1]2018'!$O6+F7</f>
        <v>2372.2482399999999</v>
      </c>
      <c r="R7" s="30"/>
      <c r="S7" s="30"/>
    </row>
    <row r="8" spans="1:19" ht="24" customHeight="1" x14ac:dyDescent="0.25">
      <c r="A8" s="13" t="s">
        <v>19</v>
      </c>
      <c r="B8" s="10" t="s">
        <v>17</v>
      </c>
      <c r="C8" s="9">
        <v>15</v>
      </c>
      <c r="D8" s="14">
        <v>147.72</v>
      </c>
      <c r="E8" s="4">
        <f t="shared" si="0"/>
        <v>2215.8000000000002</v>
      </c>
      <c r="F8" s="4">
        <f t="shared" si="1"/>
        <v>110.79000000000002</v>
      </c>
      <c r="G8" s="4">
        <f t="shared" si="2"/>
        <v>2215.8000000000002</v>
      </c>
      <c r="H8" s="7">
        <f t="shared" si="3"/>
        <v>285.45999999999998</v>
      </c>
      <c r="I8" s="4">
        <f t="shared" si="4"/>
        <v>1930.3400000000001</v>
      </c>
      <c r="J8" s="8">
        <f t="shared" si="5"/>
        <v>6.4000000000000001E-2</v>
      </c>
      <c r="K8" s="4">
        <f t="shared" si="6"/>
        <v>123.54176000000001</v>
      </c>
      <c r="L8" s="7">
        <f t="shared" si="7"/>
        <v>5.55</v>
      </c>
      <c r="M8" s="4">
        <f t="shared" si="8"/>
        <v>129.09176000000002</v>
      </c>
      <c r="N8" s="6">
        <f t="shared" si="9"/>
        <v>174.75</v>
      </c>
      <c r="O8" s="5">
        <f t="shared" si="10"/>
        <v>0</v>
      </c>
      <c r="P8" s="4">
        <f t="shared" si="11"/>
        <v>45.658239999999978</v>
      </c>
      <c r="Q8" s="3">
        <f>+'[1]2018'!$F7-'[1]2018'!$N7+'[1]2018'!$O7+F8</f>
        <v>2372.2482399999999</v>
      </c>
      <c r="R8" s="30"/>
      <c r="S8" s="30"/>
    </row>
    <row r="9" spans="1:19" ht="24.75" customHeight="1" x14ac:dyDescent="0.25">
      <c r="A9" s="15" t="s">
        <v>18</v>
      </c>
      <c r="B9" s="10" t="s">
        <v>17</v>
      </c>
      <c r="C9" s="9">
        <v>15</v>
      </c>
      <c r="D9" s="14">
        <v>147.72</v>
      </c>
      <c r="E9" s="4">
        <f t="shared" si="0"/>
        <v>2215.8000000000002</v>
      </c>
      <c r="F9" s="4">
        <f t="shared" si="1"/>
        <v>110.79000000000002</v>
      </c>
      <c r="G9" s="4">
        <f t="shared" si="2"/>
        <v>2215.8000000000002</v>
      </c>
      <c r="H9" s="7">
        <f t="shared" si="3"/>
        <v>285.45999999999998</v>
      </c>
      <c r="I9" s="4">
        <f t="shared" si="4"/>
        <v>1930.3400000000001</v>
      </c>
      <c r="J9" s="8">
        <f t="shared" si="5"/>
        <v>6.4000000000000001E-2</v>
      </c>
      <c r="K9" s="4">
        <f t="shared" si="6"/>
        <v>123.54176000000001</v>
      </c>
      <c r="L9" s="7">
        <f t="shared" si="7"/>
        <v>5.55</v>
      </c>
      <c r="M9" s="4">
        <f t="shared" si="8"/>
        <v>129.09176000000002</v>
      </c>
      <c r="N9" s="6">
        <f t="shared" si="9"/>
        <v>174.75</v>
      </c>
      <c r="O9" s="5">
        <f t="shared" si="10"/>
        <v>0</v>
      </c>
      <c r="P9" s="4">
        <f t="shared" si="11"/>
        <v>45.658239999999978</v>
      </c>
      <c r="Q9" s="3">
        <f>+'[1]2018'!$F8-'[1]2018'!$N8+'[1]2018'!$O8+F9</f>
        <v>2372.2482399999999</v>
      </c>
      <c r="R9" s="30"/>
      <c r="S9" s="30"/>
    </row>
    <row r="10" spans="1:19" ht="24.75" customHeight="1" x14ac:dyDescent="0.25">
      <c r="A10" s="13" t="s">
        <v>16</v>
      </c>
      <c r="B10" s="10" t="s">
        <v>15</v>
      </c>
      <c r="C10" s="9">
        <v>15</v>
      </c>
      <c r="D10" s="7">
        <v>37.866999999999997</v>
      </c>
      <c r="E10" s="4">
        <f t="shared" si="0"/>
        <v>568.005</v>
      </c>
      <c r="F10" s="4">
        <f t="shared" si="1"/>
        <v>28.40025</v>
      </c>
      <c r="G10" s="4">
        <f t="shared" si="2"/>
        <v>568.005</v>
      </c>
      <c r="H10" s="7">
        <f t="shared" si="3"/>
        <v>285.45999999999998</v>
      </c>
      <c r="I10" s="4">
        <f t="shared" si="4"/>
        <v>282.54500000000002</v>
      </c>
      <c r="J10" s="8">
        <f t="shared" si="5"/>
        <v>6.4000000000000001E-2</v>
      </c>
      <c r="K10" s="4">
        <f t="shared" si="6"/>
        <v>18.082880000000003</v>
      </c>
      <c r="L10" s="7">
        <f t="shared" si="7"/>
        <v>5.55</v>
      </c>
      <c r="M10" s="4">
        <f t="shared" si="8"/>
        <v>23.632880000000004</v>
      </c>
      <c r="N10" s="6">
        <f t="shared" si="9"/>
        <v>200.85</v>
      </c>
      <c r="O10" s="5">
        <f t="shared" si="10"/>
        <v>0</v>
      </c>
      <c r="P10" s="4">
        <f t="shared" si="11"/>
        <v>177.21711999999999</v>
      </c>
      <c r="Q10" s="3">
        <f>+'[1]2018'!$F9-'[1]2018'!$N9+'[1]2018'!$O9+F10</f>
        <v>773.62237000000005</v>
      </c>
      <c r="R10" s="30"/>
      <c r="S10" s="30"/>
    </row>
    <row r="11" spans="1:19" ht="24.75" customHeight="1" x14ac:dyDescent="0.25">
      <c r="A11" s="13" t="s">
        <v>14</v>
      </c>
      <c r="B11" s="25" t="s">
        <v>13</v>
      </c>
      <c r="C11" s="9">
        <v>15</v>
      </c>
      <c r="D11" s="7">
        <v>104.005</v>
      </c>
      <c r="E11" s="4">
        <f t="shared" si="0"/>
        <v>1560.0749999999998</v>
      </c>
      <c r="F11" s="4">
        <f t="shared" si="1"/>
        <v>78.003749999999997</v>
      </c>
      <c r="G11" s="4">
        <f t="shared" si="2"/>
        <v>1560.0749999999998</v>
      </c>
      <c r="H11" s="7">
        <f t="shared" si="3"/>
        <v>285.45999999999998</v>
      </c>
      <c r="I11" s="4">
        <f t="shared" si="4"/>
        <v>1274.6149999999998</v>
      </c>
      <c r="J11" s="8">
        <f t="shared" si="5"/>
        <v>6.4000000000000001E-2</v>
      </c>
      <c r="K11" s="4">
        <f t="shared" si="6"/>
        <v>81.575359999999989</v>
      </c>
      <c r="L11" s="7">
        <f t="shared" si="7"/>
        <v>5.55</v>
      </c>
      <c r="M11" s="4">
        <f t="shared" si="8"/>
        <v>87.125359999999986</v>
      </c>
      <c r="N11" s="6">
        <f t="shared" si="9"/>
        <v>200.7</v>
      </c>
      <c r="O11" s="5">
        <f t="shared" si="10"/>
        <v>0</v>
      </c>
      <c r="P11" s="4">
        <f t="shared" si="11"/>
        <v>113.57464</v>
      </c>
      <c r="Q11" s="3">
        <f>+'[1]2018'!$F10-'[1]2018'!$N10+'[1]2018'!$O10+F11</f>
        <v>1751.6533899999999</v>
      </c>
      <c r="R11" s="30"/>
      <c r="S11" s="30"/>
    </row>
    <row r="12" spans="1:19" ht="24.75" customHeight="1" x14ac:dyDescent="0.25">
      <c r="A12" s="13" t="s">
        <v>12</v>
      </c>
      <c r="B12" s="10" t="s">
        <v>11</v>
      </c>
      <c r="C12" s="9">
        <v>15</v>
      </c>
      <c r="D12" s="14">
        <v>147.72</v>
      </c>
      <c r="E12" s="4">
        <f t="shared" si="0"/>
        <v>2215.8000000000002</v>
      </c>
      <c r="F12" s="4">
        <f t="shared" si="1"/>
        <v>110.79000000000002</v>
      </c>
      <c r="G12" s="4">
        <f t="shared" si="2"/>
        <v>2215.8000000000002</v>
      </c>
      <c r="H12" s="7">
        <f t="shared" si="3"/>
        <v>285.45999999999998</v>
      </c>
      <c r="I12" s="4">
        <f t="shared" si="4"/>
        <v>1930.3400000000001</v>
      </c>
      <c r="J12" s="8">
        <f t="shared" si="5"/>
        <v>6.4000000000000001E-2</v>
      </c>
      <c r="K12" s="4">
        <f t="shared" si="6"/>
        <v>123.54176000000001</v>
      </c>
      <c r="L12" s="7">
        <f t="shared" si="7"/>
        <v>5.55</v>
      </c>
      <c r="M12" s="4">
        <f t="shared" si="8"/>
        <v>129.09176000000002</v>
      </c>
      <c r="N12" s="6">
        <f t="shared" si="9"/>
        <v>174.75</v>
      </c>
      <c r="O12" s="5">
        <f t="shared" si="10"/>
        <v>0</v>
      </c>
      <c r="P12" s="4">
        <f t="shared" si="11"/>
        <v>45.658239999999978</v>
      </c>
      <c r="Q12" s="3">
        <f>+'[1]2018'!$F11-'[1]2018'!$N11+'[1]2018'!$O11+F12</f>
        <v>2372.2482399999999</v>
      </c>
      <c r="R12" s="30"/>
      <c r="S12" s="30"/>
    </row>
    <row r="13" spans="1:19" ht="24" customHeight="1" x14ac:dyDescent="0.25">
      <c r="A13" s="13" t="s">
        <v>10</v>
      </c>
      <c r="B13" s="10" t="s">
        <v>8</v>
      </c>
      <c r="C13" s="9">
        <v>15</v>
      </c>
      <c r="D13" s="7">
        <v>114.035</v>
      </c>
      <c r="E13" s="4">
        <f t="shared" si="0"/>
        <v>1710.5249999999999</v>
      </c>
      <c r="F13" s="4">
        <f t="shared" si="1"/>
        <v>85.526250000000005</v>
      </c>
      <c r="G13" s="4">
        <f t="shared" si="2"/>
        <v>1710.5249999999999</v>
      </c>
      <c r="H13" s="7">
        <f t="shared" si="3"/>
        <v>285.45999999999998</v>
      </c>
      <c r="I13" s="4">
        <f t="shared" si="4"/>
        <v>1425.0649999999998</v>
      </c>
      <c r="J13" s="8">
        <f t="shared" si="5"/>
        <v>6.4000000000000001E-2</v>
      </c>
      <c r="K13" s="4">
        <f t="shared" si="6"/>
        <v>91.204159999999987</v>
      </c>
      <c r="L13" s="7">
        <f t="shared" si="7"/>
        <v>5.55</v>
      </c>
      <c r="M13" s="4">
        <f t="shared" si="8"/>
        <v>96.754159999999985</v>
      </c>
      <c r="N13" s="6">
        <f t="shared" si="9"/>
        <v>200.7</v>
      </c>
      <c r="O13" s="5">
        <f t="shared" si="10"/>
        <v>0</v>
      </c>
      <c r="P13" s="4">
        <f t="shared" si="11"/>
        <v>103.94584</v>
      </c>
      <c r="Q13" s="3">
        <f>+'[1]2018'!$F12-'[1]2018'!$N12+'[1]2018'!$O12+F13</f>
        <v>1899.9970899999998</v>
      </c>
      <c r="R13" s="30"/>
      <c r="S13" s="30"/>
    </row>
    <row r="14" spans="1:19" ht="24.75" customHeight="1" x14ac:dyDescent="0.25">
      <c r="A14" s="12" t="s">
        <v>9</v>
      </c>
      <c r="B14" s="10" t="s">
        <v>8</v>
      </c>
      <c r="C14" s="9">
        <v>15</v>
      </c>
      <c r="D14" s="7">
        <v>114.035</v>
      </c>
      <c r="E14" s="4">
        <f t="shared" si="0"/>
        <v>1710.5249999999999</v>
      </c>
      <c r="F14" s="4">
        <f t="shared" si="1"/>
        <v>85.526250000000005</v>
      </c>
      <c r="G14" s="4">
        <f t="shared" si="2"/>
        <v>1710.5249999999999</v>
      </c>
      <c r="H14" s="7">
        <f t="shared" si="3"/>
        <v>285.45999999999998</v>
      </c>
      <c r="I14" s="4">
        <f t="shared" si="4"/>
        <v>1425.0649999999998</v>
      </c>
      <c r="J14" s="8">
        <f t="shared" si="5"/>
        <v>6.4000000000000001E-2</v>
      </c>
      <c r="K14" s="4">
        <f t="shared" si="6"/>
        <v>91.204159999999987</v>
      </c>
      <c r="L14" s="7">
        <f t="shared" si="7"/>
        <v>5.55</v>
      </c>
      <c r="M14" s="4">
        <f t="shared" si="8"/>
        <v>96.754159999999985</v>
      </c>
      <c r="N14" s="6">
        <f t="shared" si="9"/>
        <v>200.7</v>
      </c>
      <c r="O14" s="5">
        <f t="shared" si="10"/>
        <v>0</v>
      </c>
      <c r="P14" s="4">
        <f t="shared" si="11"/>
        <v>103.94584</v>
      </c>
      <c r="Q14" s="3">
        <f>+'[1]2018'!$F13-'[1]2018'!$N13+'[1]2018'!$O13+F14</f>
        <v>1899.9970899999998</v>
      </c>
      <c r="R14" s="30"/>
      <c r="S14" s="30"/>
    </row>
    <row r="15" spans="1:19" ht="24.75" customHeight="1" x14ac:dyDescent="0.25">
      <c r="A15" s="11" t="s">
        <v>7</v>
      </c>
      <c r="B15" s="26" t="s">
        <v>6</v>
      </c>
      <c r="C15" s="9">
        <v>15</v>
      </c>
      <c r="D15" s="7">
        <v>85.4</v>
      </c>
      <c r="E15" s="4">
        <f t="shared" si="0"/>
        <v>1281</v>
      </c>
      <c r="F15" s="4">
        <f t="shared" si="1"/>
        <v>64.05</v>
      </c>
      <c r="G15" s="4">
        <f t="shared" si="2"/>
        <v>1281</v>
      </c>
      <c r="H15" s="7">
        <f t="shared" si="3"/>
        <v>285.45999999999998</v>
      </c>
      <c r="I15" s="4">
        <f t="shared" si="4"/>
        <v>995.54</v>
      </c>
      <c r="J15" s="8">
        <f t="shared" si="5"/>
        <v>6.4000000000000001E-2</v>
      </c>
      <c r="K15" s="4">
        <f t="shared" si="6"/>
        <v>63.714559999999999</v>
      </c>
      <c r="L15" s="7">
        <f t="shared" si="7"/>
        <v>5.55</v>
      </c>
      <c r="M15" s="4">
        <f t="shared" si="8"/>
        <v>69.264560000000003</v>
      </c>
      <c r="N15" s="6">
        <f t="shared" si="9"/>
        <v>200.7</v>
      </c>
      <c r="O15" s="5">
        <f t="shared" si="10"/>
        <v>0</v>
      </c>
      <c r="P15" s="4">
        <v>131.43</v>
      </c>
      <c r="Q15" s="3">
        <v>1476.5</v>
      </c>
      <c r="R15" s="30"/>
      <c r="S15" s="30"/>
    </row>
    <row r="16" spans="1:19" ht="25.5" customHeight="1" thickBot="1" x14ac:dyDescent="0.3">
      <c r="A16" s="11" t="s">
        <v>5</v>
      </c>
      <c r="B16" s="10" t="s">
        <v>4</v>
      </c>
      <c r="C16" s="9">
        <v>15</v>
      </c>
      <c r="D16" s="7">
        <v>116.04900000000001</v>
      </c>
      <c r="E16" s="4">
        <f t="shared" si="0"/>
        <v>1740.7350000000001</v>
      </c>
      <c r="F16" s="4">
        <f t="shared" si="1"/>
        <v>87.036750000000012</v>
      </c>
      <c r="G16" s="4">
        <f t="shared" si="2"/>
        <v>1740.7350000000001</v>
      </c>
      <c r="H16" s="7">
        <f t="shared" si="3"/>
        <v>285.45999999999998</v>
      </c>
      <c r="I16" s="4">
        <f t="shared" si="4"/>
        <v>1455.2750000000001</v>
      </c>
      <c r="J16" s="8">
        <f t="shared" si="5"/>
        <v>6.4000000000000001E-2</v>
      </c>
      <c r="K16" s="4">
        <f t="shared" si="6"/>
        <v>93.137600000000006</v>
      </c>
      <c r="L16" s="7">
        <f t="shared" si="7"/>
        <v>5.55</v>
      </c>
      <c r="M16" s="4">
        <f t="shared" si="8"/>
        <v>98.687600000000003</v>
      </c>
      <c r="N16" s="6">
        <f t="shared" si="9"/>
        <v>193.8</v>
      </c>
      <c r="O16" s="5">
        <f t="shared" si="10"/>
        <v>0</v>
      </c>
      <c r="P16" s="4">
        <f>IF(N16&gt;M16,N16-M16,0)</f>
        <v>95.112400000000008</v>
      </c>
      <c r="Q16" s="3">
        <f>+'[1]2018'!$F15-'[1]2018'!$N15+'[1]2018'!$O15+F16</f>
        <v>1922.8841500000001</v>
      </c>
      <c r="R16" s="30"/>
      <c r="S16" s="30"/>
    </row>
    <row r="17" spans="5:17" ht="15.75" thickTop="1" x14ac:dyDescent="0.25">
      <c r="Q17" s="2">
        <f>SUBTOTAL(109,Q4:Q16)</f>
        <v>26137.493824000005</v>
      </c>
    </row>
    <row r="18" spans="5:17" x14ac:dyDescent="0.25">
      <c r="Q18" s="1"/>
    </row>
    <row r="19" spans="5:17" x14ac:dyDescent="0.25">
      <c r="Q19" s="1"/>
    </row>
    <row r="22" spans="5:17" ht="15.75" thickBot="1" x14ac:dyDescent="0.3">
      <c r="E22" s="31"/>
      <c r="F22" s="31"/>
      <c r="G22" s="31"/>
      <c r="H22" s="31"/>
      <c r="J22" s="32"/>
      <c r="K22" s="32"/>
      <c r="L22" s="32"/>
      <c r="M22" s="32"/>
    </row>
    <row r="23" spans="5:17" x14ac:dyDescent="0.25">
      <c r="E23" s="27" t="s">
        <v>3</v>
      </c>
      <c r="F23" s="27"/>
      <c r="G23" s="27"/>
      <c r="H23" s="27"/>
      <c r="J23" s="28" t="s">
        <v>2</v>
      </c>
      <c r="K23" s="28"/>
      <c r="L23" s="28"/>
      <c r="M23" s="28"/>
    </row>
    <row r="24" spans="5:17" x14ac:dyDescent="0.25">
      <c r="E24" s="29" t="s">
        <v>1</v>
      </c>
      <c r="F24" s="29"/>
      <c r="G24" s="29"/>
      <c r="H24" s="29"/>
      <c r="J24" s="29" t="s">
        <v>0</v>
      </c>
      <c r="K24" s="29"/>
      <c r="L24" s="29"/>
      <c r="M24" s="29"/>
    </row>
  </sheetData>
  <mergeCells count="21">
    <mergeCell ref="A1:O1"/>
    <mergeCell ref="K2:N2"/>
    <mergeCell ref="A3:B3"/>
    <mergeCell ref="F3:J3"/>
    <mergeCell ref="R5:S5"/>
    <mergeCell ref="E23:H23"/>
    <mergeCell ref="J23:M23"/>
    <mergeCell ref="E24:H24"/>
    <mergeCell ref="J24:M24"/>
    <mergeCell ref="R7:S7"/>
    <mergeCell ref="R8:S8"/>
    <mergeCell ref="R9:S9"/>
    <mergeCell ref="R10:S10"/>
    <mergeCell ref="R11:S11"/>
    <mergeCell ref="E22:H22"/>
    <mergeCell ref="J22:M22"/>
    <mergeCell ref="R13:S13"/>
    <mergeCell ref="R14:S14"/>
    <mergeCell ref="R15:S15"/>
    <mergeCell ref="R16:S16"/>
    <mergeCell ref="R12:S12"/>
  </mergeCells>
  <pageMargins left="0.25" right="0.25" top="0.75" bottom="1.1100000000000001" header="0.3" footer="0.3"/>
  <pageSetup scale="6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NOM. 01-15 JULIO 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cp:lastPrinted>2020-07-15T14:37:33Z</cp:lastPrinted>
  <dcterms:created xsi:type="dcterms:W3CDTF">2020-06-22T17:15:18Z</dcterms:created>
  <dcterms:modified xsi:type="dcterms:W3CDTF">2020-07-15T14:38:19Z</dcterms:modified>
</cp:coreProperties>
</file>