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OMINAS 2022\"/>
    </mc:Choice>
  </mc:AlternateContent>
  <xr:revisionPtr revIDLastSave="0" documentId="13_ncr:1000001_{6C0A7E31-73F3-304E-9AE4-55D082BB0221}" xr6:coauthVersionLast="47" xr6:coauthVersionMax="47" xr10:uidLastSave="{00000000-0000-0000-0000-000000000000}"/>
  <bookViews>
    <workbookView xWindow="0" yWindow="0" windowWidth="20400" windowHeight="7755" xr2:uid="{00000000-000D-0000-FFFF-FFFF00000000}"/>
  </bookViews>
  <sheets>
    <sheet name="NÓMINA 1ER QUINCENA MARZO 2022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1" l="1"/>
  <c r="L33" i="1"/>
  <c r="J33" i="1"/>
  <c r="H33" i="1"/>
  <c r="F33" i="1"/>
  <c r="N32" i="1"/>
  <c r="L32" i="1"/>
  <c r="J32" i="1"/>
  <c r="H32" i="1"/>
  <c r="F32" i="1"/>
  <c r="N16" i="1"/>
  <c r="L16" i="1"/>
  <c r="J16" i="1"/>
  <c r="H16" i="1"/>
  <c r="F16" i="1"/>
  <c r="N15" i="1"/>
  <c r="L15" i="1"/>
  <c r="J15" i="1"/>
  <c r="H15" i="1"/>
  <c r="F15" i="1"/>
  <c r="N14" i="1"/>
  <c r="L14" i="1"/>
  <c r="J14" i="1"/>
  <c r="H14" i="1"/>
  <c r="F14" i="1"/>
  <c r="N13" i="1"/>
  <c r="L13" i="1"/>
  <c r="J13" i="1"/>
  <c r="H13" i="1"/>
  <c r="F13" i="1"/>
  <c r="N12" i="1"/>
  <c r="L12" i="1"/>
  <c r="J12" i="1"/>
  <c r="H12" i="1"/>
  <c r="F12" i="1"/>
  <c r="N11" i="1"/>
  <c r="L11" i="1"/>
  <c r="J11" i="1"/>
  <c r="H11" i="1"/>
  <c r="F11" i="1"/>
  <c r="N10" i="1"/>
  <c r="L10" i="1"/>
  <c r="J10" i="1"/>
  <c r="H10" i="1"/>
  <c r="F10" i="1"/>
  <c r="N9" i="1"/>
  <c r="L9" i="1"/>
  <c r="J9" i="1"/>
  <c r="H9" i="1"/>
  <c r="F9" i="1"/>
  <c r="N8" i="1"/>
  <c r="L8" i="1"/>
  <c r="J8" i="1"/>
  <c r="H8" i="1"/>
  <c r="F8" i="1"/>
  <c r="N7" i="1"/>
  <c r="L7" i="1"/>
  <c r="J7" i="1"/>
  <c r="H7" i="1"/>
  <c r="F7" i="1"/>
  <c r="N6" i="1"/>
  <c r="L6" i="1"/>
  <c r="J6" i="1"/>
  <c r="H6" i="1"/>
  <c r="F6" i="1"/>
  <c r="G6" i="1"/>
  <c r="I6" i="1"/>
  <c r="K6" i="1"/>
  <c r="M6" i="1"/>
  <c r="O6" i="1"/>
  <c r="G7" i="1"/>
  <c r="I7" i="1"/>
  <c r="K7" i="1"/>
  <c r="M7" i="1"/>
  <c r="O7" i="1"/>
  <c r="G8" i="1"/>
  <c r="I8" i="1"/>
  <c r="K8" i="1"/>
  <c r="M8" i="1"/>
  <c r="P8" i="1"/>
  <c r="G9" i="1"/>
  <c r="I9" i="1"/>
  <c r="K9" i="1"/>
  <c r="M9" i="1"/>
  <c r="P9" i="1"/>
  <c r="G10" i="1"/>
  <c r="I10" i="1"/>
  <c r="K10" i="1"/>
  <c r="M10" i="1"/>
  <c r="P10" i="1"/>
  <c r="G11" i="1"/>
  <c r="I11" i="1"/>
  <c r="K11" i="1"/>
  <c r="M11" i="1"/>
  <c r="P11" i="1"/>
  <c r="G12" i="1"/>
  <c r="I12" i="1"/>
  <c r="K12" i="1"/>
  <c r="M12" i="1"/>
  <c r="P12" i="1"/>
  <c r="G13" i="1"/>
  <c r="I13" i="1"/>
  <c r="K13" i="1"/>
  <c r="M13" i="1"/>
  <c r="P13" i="1"/>
  <c r="G14" i="1"/>
  <c r="I14" i="1"/>
  <c r="K14" i="1"/>
  <c r="M14" i="1"/>
  <c r="P14" i="1"/>
  <c r="G15" i="1"/>
  <c r="I15" i="1"/>
  <c r="K15" i="1"/>
  <c r="M15" i="1"/>
  <c r="P15" i="1"/>
  <c r="G16" i="1"/>
  <c r="I16" i="1"/>
  <c r="K16" i="1"/>
  <c r="M16" i="1"/>
  <c r="P16" i="1"/>
  <c r="G32" i="1"/>
  <c r="I32" i="1"/>
  <c r="K32" i="1"/>
  <c r="M32" i="1"/>
  <c r="P32" i="1"/>
  <c r="G33" i="1"/>
  <c r="I33" i="1"/>
  <c r="K33" i="1"/>
  <c r="M33" i="1"/>
  <c r="P33" i="1"/>
  <c r="Q7" i="1"/>
  <c r="Q6" i="1"/>
  <c r="Q33" i="1"/>
  <c r="Q32" i="1"/>
  <c r="Q16" i="1"/>
  <c r="Q15" i="1"/>
  <c r="Q14" i="1"/>
  <c r="Q13" i="1"/>
  <c r="Q12" i="1"/>
  <c r="Q11" i="1"/>
  <c r="Q10" i="1"/>
  <c r="Q9" i="1"/>
  <c r="Q8" i="1"/>
  <c r="Q17" i="1"/>
</calcChain>
</file>

<file path=xl/sharedStrings.xml><?xml version="1.0" encoding="utf-8"?>
<sst xmlns="http://schemas.openxmlformats.org/spreadsheetml/2006/main" count="108" uniqueCount="70">
  <si>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</si>
  <si>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</si>
  <si>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</si>
  <si>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</si>
  <si>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</si>
  <si>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</si>
  <si>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</si>
  <si>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</si>
  <si>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</si>
  <si>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</si>
  <si>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</si>
  <si>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</si>
  <si>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</si>
  <si>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</si>
  <si>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</si>
  <si>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</si>
  <si>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</si>
  <si>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</si>
  <si>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</si>
  <si>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</si>
  <si>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</si>
  <si>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</si>
  <si>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</si>
  <si>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</si>
  <si>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</si>
  <si>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</si>
  <si>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</si>
  <si>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</si>
  <si>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KARINA LUCILA GUTIERREZ REYES</t>
  </si>
  <si>
    <t xml:space="preserve">PROMOTORA </t>
  </si>
  <si>
    <t xml:space="preserve">SILVIA NATALY PELAYO CONTRERAS </t>
  </si>
  <si>
    <t>PSICÓLOGA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</si>
  <si>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</si>
  <si>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</si>
  <si>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</si>
  <si>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</si>
  <si>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</si>
  <si>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</si>
  <si>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</si>
  <si>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</si>
  <si>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</si>
  <si>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</si>
  <si>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</si>
  <si>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</si>
  <si>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</si>
  <si>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</si>
  <si>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</si>
  <si>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</si>
  <si>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</si>
  <si>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</si>
  <si>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</si>
  <si>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</si>
  <si>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</si>
  <si>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DIRECTORA DIF MUNICIPAL</t>
  </si>
  <si>
    <t>CARGGO</t>
  </si>
  <si>
    <t>R.F.C.</t>
  </si>
  <si>
    <t>SOAJ9704092N6</t>
  </si>
  <si>
    <t>COMO731104PL4</t>
  </si>
  <si>
    <t>COMP710629FX8</t>
  </si>
  <si>
    <t>ROJR550707JMA</t>
  </si>
  <si>
    <t>GAGX980730F33</t>
  </si>
  <si>
    <t>SARM740204EX7</t>
  </si>
  <si>
    <t>GAGO831015JK0</t>
  </si>
  <si>
    <t>FEGV8412103ZA</t>
  </si>
  <si>
    <t>BAGG560405KC5</t>
  </si>
  <si>
    <t>LOCA860108CW2</t>
  </si>
  <si>
    <t>PECS9311071U5</t>
  </si>
  <si>
    <t>GURK951109LZ4</t>
  </si>
  <si>
    <t>GATG860907G85</t>
  </si>
  <si>
    <t>PERIODO DEL 01 AL 15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</si>
</sst>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i/>
      <sz val="5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16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164" fontId="13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Border="1"/>
    <xf numFmtId="0" fontId="0" fillId="0" borderId="1" xfId="0" applyBorder="1"/>
    <xf numFmtId="2" fontId="15" fillId="0" borderId="1" xfId="0" applyNumberFormat="1" applyFont="1" applyBorder="1" applyAlignment="1">
      <alignment horizontal="left" indent="2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0" fontId="16" fillId="0" borderId="0" xfId="0" applyFont="1" applyFill="1"/>
    <xf numFmtId="0" fontId="17" fillId="0" borderId="0" xfId="0" applyFont="1" applyAlignment="1">
      <alignment horizontal="center" wrapText="1"/>
    </xf>
    <xf numFmtId="164" fontId="0" fillId="0" borderId="0" xfId="0" applyNumberFormat="1"/>
    <xf numFmtId="164" fontId="17" fillId="0" borderId="0" xfId="0" applyNumberFormat="1" applyFont="1"/>
    <xf numFmtId="4" fontId="0" fillId="0" borderId="0" xfId="0" applyNumberFormat="1"/>
    <xf numFmtId="0" fontId="0" fillId="0" borderId="0" xfId="0" applyNumberFormat="1"/>
    <xf numFmtId="164" fontId="12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16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164" fontId="10" fillId="0" borderId="1" xfId="0" applyNumberFormat="1" applyFont="1" applyBorder="1"/>
    <xf numFmtId="10" fontId="10" fillId="0" borderId="1" xfId="0" applyNumberFormat="1" applyFont="1" applyBorder="1"/>
    <xf numFmtId="0" fontId="14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/>
    <xf numFmtId="4" fontId="10" fillId="6" borderId="1" xfId="0" applyNumberFormat="1" applyFont="1" applyFill="1" applyBorder="1"/>
    <xf numFmtId="16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164" fontId="11" fillId="6" borderId="1" xfId="0" applyNumberFormat="1" applyFont="1" applyFill="1" applyBorder="1"/>
    <xf numFmtId="0" fontId="0" fillId="6" borderId="1" xfId="0" applyFill="1" applyBorder="1"/>
    <xf numFmtId="164" fontId="11" fillId="4" borderId="0" xfId="1" applyNumberFormat="1" applyFont="1" applyFill="1"/>
    <xf numFmtId="0" fontId="25" fillId="0" borderId="1" xfId="0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6" fillId="0" borderId="1" xfId="0" applyFont="1" applyBorder="1"/>
    <xf numFmtId="164" fontId="27" fillId="0" borderId="1" xfId="0" applyNumberFormat="1" applyFont="1" applyBorder="1"/>
    <xf numFmtId="0" fontId="26" fillId="6" borderId="1" xfId="0" applyFont="1" applyFill="1" applyBorder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indent="5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8"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7"/>
        <color theme="1"/>
        <name val="Calibri"/>
        <scheme val="minor"/>
      </font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5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7"/>
        <color theme="1"/>
        <name val="Calibri Light"/>
        <scheme val="major"/>
      </font>
      <border outline="0">
        <right style="thin">
          <color indexed="64"/>
        </right>
      </border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295275</xdr:colOff>
      <xdr:row>0</xdr:row>
      <xdr:rowOff>0</xdr:rowOff>
    </xdr:from>
    <xdr:to>
      <xdr:col>17</xdr:col>
      <xdr:colOff>1190626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16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1/Desktop/NOMINAS%202021%20%20%202124/TRANSPARENCIA/1RA%20QUINCENA%20NOVIEMBRE%202021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R16" totalsRowShown="0" headerRowDxfId="17">
  <autoFilter ref="A5:R16" xr:uid="{00000000-0009-0000-0100-000001000000}"/>
  <tableColumns count="18">
    <tableColumn id="1" xr3:uid="{00000000-0010-0000-0000-000001000000}" name="NOMBRE " dataDxfId="16"/>
    <tableColumn id="2" xr3:uid="{00000000-0010-0000-0000-000002000000}" name="R.F.C." dataDxfId="15"/>
    <tableColumn id="19" xr3:uid="{00000000-0010-0000-0000-000013000000}" name="CARGGO" dataDxfId="14"/>
    <tableColumn id="3" xr3:uid="{00000000-0010-0000-0000-000003000000}" name="Días Laborados" dataDxfId="13"/>
    <tableColumn id="4" xr3:uid="{00000000-0010-0000-0000-000004000000}" name="Salario Diario" dataDxfId="12"/>
    <tableColumn id="17" xr3:uid="{00000000-0010-0000-0000-000011000000}" name="Sueldo a Recibir " dataDxfId="11">
      <calculatedColumnFormula>Tabla1[[#This Row],[Salario Diario]]*Tabla1[[#This Row],[Días Laborados]]</calculatedColumnFormula>
    </tableColumn>
    <tableColumn id="5" xr3:uid="{00000000-0010-0000-0000-000005000000}" name="Ayuda para Despensa ">
      <calculatedColumnFormula>Tabla1[[#This Row],[Sueldo a Recibir ]]*0.05</calculatedColumnFormula>
    </tableColumn>
    <tableColumn id="6" xr3:uid="{00000000-0010-0000-0000-000006000000}" name="Limite Inferior " dataDxfId="10">
      <calculatedColumnFormula>'[1]Tablas ISR Subsidio'!B6</calculatedColumnFormula>
    </tableColumn>
    <tableColumn id="7" xr3:uid="{00000000-0010-0000-0000-000007000000}" name="Excedente s/limite Inferior " dataDxfId="9">
      <calculatedColumnFormula>Tabla1[[#This Row],[Sueldo a Recibir ]]-Tabla1[[#This Row],[Limite Inferior ]]</calculatedColumnFormula>
    </tableColumn>
    <tableColumn id="8" xr3:uid="{00000000-0010-0000-0000-000008000000}" name="% Sobre Excedente" dataDxfId="8">
      <calculatedColumnFormula>'[1]Tablas ISR Subsidio'!E9</calculatedColumnFormula>
    </tableColumn>
    <tableColumn id="9" xr3:uid="{00000000-0010-0000-0000-000009000000}" name="Impuesto Marginal" dataDxfId="7">
      <calculatedColumnFormula>Tabla1[[#This Row],[Excedente s/limite Inferior ]]*Tabla1[[#This Row],[% Sobre Excedente]]</calculatedColumnFormula>
    </tableColumn>
    <tableColumn id="10" xr3:uid="{00000000-0010-0000-0000-00000A000000}" name="Cuota Fija " dataDxfId="6">
      <calculatedColumnFormula>'[1]Tablas ISR Subsidio'!D9</calculatedColumnFormula>
    </tableColumn>
    <tableColumn id="11" xr3:uid="{00000000-0010-0000-0000-00000B000000}" name="Impuesto " dataDxfId="5">
      <calculatedColumnFormula>Tabla1[[#This Row],[Impuesto Marginal]]+Tabla1[[#This Row],[Cuota Fija ]]</calculatedColumnFormula>
    </tableColumn>
    <tableColumn id="12" xr3:uid="{00000000-0010-0000-0000-00000C000000}" name="Subsidio Correspondiente" dataDxfId="4">
      <calculatedColumnFormula>'[1]Tablas ISR Subsidio'!J17</calculatedColumnFormula>
    </tableColumn>
    <tableColumn id="13" xr3:uid="{00000000-0010-0000-0000-00000D000000}" name="ISR Neto" dataDxfId="3">
      <calculatedColumnFormula>Tabla1[[#This Row],[Impuesto ]]</calculatedColumnFormula>
    </tableColumn>
    <tableColumn id="14" xr3:uid="{00000000-0010-0000-0000-00000E000000}" name="Subsidio al Empleo" dataDxfId="2"/>
    <tableColumn id="15" xr3:uid="{00000000-0010-0000-0000-00000F000000}" name="TOTAL" dataDxfId="1">
      <calculatedColumnFormula>Tabla1[[#This Row],[Sueldo a Recibir ]]+Tabla1[[#This Row],[Ayuda para Despensa ]]+Tabla1[[#This Row],[Subsidio al Empleo]]</calculatedColumnFormula>
    </tableColumn>
    <tableColumn id="16" xr3:uid="{00000000-0010-0000-0000-000010000000}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9"/>
  <sheetViews>
    <sheetView tabSelected="1" zoomScaleNormal="100" workbookViewId="0">
      <selection activeCell="C44" sqref="C44"/>
    </sheetView>
  </sheetViews>
  <sheetFormatPr defaultColWidth="10.76171875" defaultRowHeight="15" x14ac:dyDescent="0.2"/>
  <cols>
    <col min="1" max="1" width="21.7890625" customWidth="1"/>
    <col min="2" max="2" width="9.28125" customWidth="1"/>
    <col min="3" max="3" width="7.80078125" customWidth="1"/>
    <col min="4" max="4" width="4.4375" customWidth="1"/>
    <col min="5" max="5" width="6.1875" customWidth="1"/>
    <col min="6" max="6" width="7.3984375" customWidth="1"/>
    <col min="7" max="7" width="6.05078125" customWidth="1"/>
    <col min="8" max="8" width="4.83984375" customWidth="1"/>
    <col min="9" max="9" width="5.109375" customWidth="1"/>
    <col min="10" max="10" width="4.3046875" customWidth="1"/>
    <col min="11" max="12" width="4.16796875" customWidth="1"/>
    <col min="13" max="13" width="4.4375" customWidth="1"/>
    <col min="14" max="14" width="5.6484375" customWidth="1"/>
    <col min="15" max="15" width="5.24609375" customWidth="1"/>
    <col min="16" max="16" width="5.6484375" customWidth="1"/>
    <col min="17" max="17" width="7.53125" customWidth="1"/>
    <col min="18" max="18" width="19.234375" customWidth="1"/>
  </cols>
  <sheetData>
    <row r="1" spans="1:18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 t="s">
        <v>2</v>
      </c>
      <c r="M2" s="62"/>
      <c r="N2" s="62"/>
      <c r="O2" s="62"/>
      <c r="P2" s="62"/>
    </row>
    <row r="3" spans="1:18" x14ac:dyDescent="0.2">
      <c r="A3" s="4" t="s">
        <v>69</v>
      </c>
    </row>
    <row r="4" spans="1:18" ht="20.25" customHeight="1" x14ac:dyDescent="0.2">
      <c r="H4" s="5" t="s">
        <v>3</v>
      </c>
      <c r="I4" s="5" t="s">
        <v>4</v>
      </c>
      <c r="J4" s="5" t="s">
        <v>5</v>
      </c>
      <c r="K4" s="5" t="s">
        <v>4</v>
      </c>
      <c r="L4" s="5" t="s">
        <v>6</v>
      </c>
      <c r="M4" s="5" t="s">
        <v>4</v>
      </c>
    </row>
    <row r="5" spans="1:18" ht="43.5" customHeight="1" x14ac:dyDescent="0.2">
      <c r="A5" s="6" t="s">
        <v>7</v>
      </c>
      <c r="B5" s="7" t="s">
        <v>55</v>
      </c>
      <c r="C5" s="7" t="s">
        <v>54</v>
      </c>
      <c r="D5" s="8" t="s">
        <v>9</v>
      </c>
      <c r="E5" s="9" t="s">
        <v>10</v>
      </c>
      <c r="F5" s="9" t="s">
        <v>11</v>
      </c>
      <c r="G5" s="10" t="s">
        <v>12</v>
      </c>
      <c r="H5" s="11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2" t="s">
        <v>19</v>
      </c>
      <c r="O5" s="10" t="s">
        <v>20</v>
      </c>
      <c r="P5" s="12" t="s">
        <v>21</v>
      </c>
      <c r="Q5" s="7" t="s">
        <v>22</v>
      </c>
      <c r="R5" s="13" t="s">
        <v>23</v>
      </c>
    </row>
    <row r="6" spans="1:18" ht="22.5" customHeight="1" x14ac:dyDescent="0.2">
      <c r="A6" s="59" t="s">
        <v>24</v>
      </c>
      <c r="B6" s="57" t="s">
        <v>68</v>
      </c>
      <c r="C6" s="57" t="s">
        <v>25</v>
      </c>
      <c r="D6" s="15">
        <v>15</v>
      </c>
      <c r="E6" s="16">
        <v>273.76</v>
      </c>
      <c r="F6" s="16">
        <f>Tabla1[[#This Row],[Salario Diario]]*Tabla1[[#This Row],[Días Laborados]]</f>
        <v>4106.3999999999996</v>
      </c>
      <c r="G6" s="16">
        <f>Tabla1[[#This Row],[Sueldo a Recibir ]]*0.05</f>
        <v>205.32</v>
      </c>
      <c r="H6" s="17">
        <f>'[1]Tablas ISR Subsidio'!B9</f>
        <v>2699.41</v>
      </c>
      <c r="I6" s="18">
        <f>Tabla1[[#This Row],[Sueldo a Recibir ]]-Tabla1[[#This Row],[Limite Inferior ]]</f>
        <v>1406.9899999999998</v>
      </c>
      <c r="J6" s="18">
        <f>'[1]Tablas ISR Subsidio'!E9</f>
        <v>0.10879999999999999</v>
      </c>
      <c r="K6" s="19">
        <f>Tabla1[[#This Row],[Excedente s/limite Inferior ]]*Tabla1[[#This Row],[% Sobre Excedente]]</f>
        <v>153.08051199999997</v>
      </c>
      <c r="L6" s="18">
        <f>'[1]Tablas ISR Subsidio'!D9</f>
        <v>158.55000000000001</v>
      </c>
      <c r="M6" s="20">
        <f>Tabla1[[#This Row],[Impuesto Marginal]]+Tabla1[[#This Row],[Cuota Fija ]]</f>
        <v>311.63051199999995</v>
      </c>
      <c r="N6" s="18">
        <f>'[1]Tablas ISR Subsidio'!J17</f>
        <v>0</v>
      </c>
      <c r="O6" s="21">
        <f>Tabla1[[#This Row],[Impuesto ]]</f>
        <v>311.63051199999995</v>
      </c>
      <c r="P6" s="16">
        <v>0</v>
      </c>
      <c r="Q6" s="60">
        <f>Tabla1[[#This Row],[Sueldo a Recibir ]]+Tabla1[[#This Row],[Ayuda para Despensa ]]-Tabla1[[#This Row],[ISR Neto]]</f>
        <v>4000.0894879999996</v>
      </c>
      <c r="R6" s="23"/>
    </row>
    <row r="7" spans="1:18" ht="22.5" customHeight="1" x14ac:dyDescent="0.2">
      <c r="A7" s="59" t="s">
        <v>26</v>
      </c>
      <c r="B7" s="57" t="s">
        <v>56</v>
      </c>
      <c r="C7" s="57" t="s">
        <v>27</v>
      </c>
      <c r="D7" s="15">
        <v>15</v>
      </c>
      <c r="E7" s="16">
        <v>220</v>
      </c>
      <c r="F7" s="16">
        <f>Tabla1[[#This Row],[Salario Diario]]*Tabla1[[#This Row],[Días Laborados]]</f>
        <v>3300</v>
      </c>
      <c r="G7" s="16">
        <f>Tabla1[[#This Row],[Sueldo a Recibir ]]*0.05</f>
        <v>165</v>
      </c>
      <c r="H7" s="17">
        <f>'[1]Tablas ISR Subsidio'!B9</f>
        <v>2699.41</v>
      </c>
      <c r="I7" s="18">
        <f>Tabla1[[#This Row],[Sueldo a Recibir ]]-Tabla1[[#This Row],[Limite Inferior ]]</f>
        <v>600.59000000000015</v>
      </c>
      <c r="J7" s="18">
        <f>'[1]Tablas ISR Subsidio'!E9</f>
        <v>0.10879999999999999</v>
      </c>
      <c r="K7" s="19">
        <f>Tabla1[[#This Row],[Excedente s/limite Inferior ]]*Tabla1[[#This Row],[% Sobre Excedente]]</f>
        <v>65.344192000000007</v>
      </c>
      <c r="L7" s="18">
        <f>'[1]Tablas ISR Subsidio'!D9</f>
        <v>158.55000000000001</v>
      </c>
      <c r="M7" s="20">
        <f>Tabla1[[#This Row],[Impuesto Marginal]]+Tabla1[[#This Row],[Cuota Fija ]]</f>
        <v>223.89419200000003</v>
      </c>
      <c r="N7" s="24">
        <f>'[1]Tablas ISR Subsidio'!J15</f>
        <v>125.1</v>
      </c>
      <c r="O7" s="16">
        <f>Tabla1[[#This Row],[Impuesto ]]-Tabla1[[#This Row],[Subsidio Correspondiente]]</f>
        <v>98.794192000000038</v>
      </c>
      <c r="P7" s="16">
        <v>0</v>
      </c>
      <c r="Q7" s="60">
        <f>Tabla1[[#This Row],[Sueldo a Recibir ]]+Tabla1[[#This Row],[Ayuda para Despensa ]]-Tabla1[[#This Row],[ISR Neto]]</f>
        <v>3366.2058080000002</v>
      </c>
      <c r="R7" s="23"/>
    </row>
    <row r="8" spans="1:18" ht="22.5" customHeight="1" x14ac:dyDescent="0.2">
      <c r="A8" s="59" t="s">
        <v>28</v>
      </c>
      <c r="B8" s="57" t="s">
        <v>67</v>
      </c>
      <c r="C8" s="57" t="s">
        <v>29</v>
      </c>
      <c r="D8" s="15">
        <v>15</v>
      </c>
      <c r="E8" s="16">
        <v>147.72</v>
      </c>
      <c r="F8" s="16">
        <f>Tabla1[[#This Row],[Salario Diario]]*Tabla1[[#This Row],[Días Laborados]]</f>
        <v>2215.8000000000002</v>
      </c>
      <c r="G8" s="16">
        <f>Tabla1[[#This Row],[Sueldo a Recibir ]]*0.05</f>
        <v>110.79000000000002</v>
      </c>
      <c r="H8" s="17">
        <f>'[1]Tablas ISR Subsidio'!B8</f>
        <v>318.01</v>
      </c>
      <c r="I8" s="25">
        <f>Tabla1[[#This Row],[Sueldo a Recibir ]]-Tabla1[[#This Row],[Limite Inferior ]]</f>
        <v>1897.7900000000002</v>
      </c>
      <c r="J8" s="25">
        <f>'[1]Tablas ISR Subsidio'!E8</f>
        <v>6.4000000000000001E-2</v>
      </c>
      <c r="K8" s="26">
        <f>Tabla1[[#This Row],[Excedente s/limite Inferior ]]*Tabla1[[#This Row],[% Sobre Excedente]]</f>
        <v>121.45856000000002</v>
      </c>
      <c r="L8" s="25">
        <f>'[1]Tablas ISR Subsidio'!D8</f>
        <v>6.15</v>
      </c>
      <c r="M8" s="25">
        <f>Tabla1[[#This Row],[Impuesto Marginal]]+Tabla1[[#This Row],[Cuota Fija ]]</f>
        <v>127.60856000000003</v>
      </c>
      <c r="N8" s="25">
        <f>'[1]Tablas ISR Subsidio'!J12</f>
        <v>174.75</v>
      </c>
      <c r="O8" s="16">
        <v>0</v>
      </c>
      <c r="P8" s="16">
        <f>Tabla1[[#This Row],[Subsidio Correspondiente]]-Tabla1[[#This Row],[Impuesto ]]</f>
        <v>47.141439999999974</v>
      </c>
      <c r="Q8" s="60">
        <f>Tabla1[[#This Row],[Sueldo a Recibir ]]+Tabla1[[#This Row],[Ayuda para Despensa ]]+Tabla1[[#This Row],[Subsidio al Empleo]]</f>
        <v>2373.73144</v>
      </c>
      <c r="R8" s="23"/>
    </row>
    <row r="9" spans="1:18" ht="22.5" customHeight="1" x14ac:dyDescent="0.2">
      <c r="A9" s="59" t="s">
        <v>30</v>
      </c>
      <c r="B9" s="57" t="s">
        <v>66</v>
      </c>
      <c r="C9" s="57" t="s">
        <v>31</v>
      </c>
      <c r="D9" s="15">
        <v>15</v>
      </c>
      <c r="E9" s="16">
        <v>147.72</v>
      </c>
      <c r="F9" s="16">
        <f>Tabla1[[#This Row],[Salario Diario]]*Tabla1[[#This Row],[Días Laborados]]</f>
        <v>2215.8000000000002</v>
      </c>
      <c r="G9" s="16">
        <f>Tabla1[[#This Row],[Sueldo a Recibir ]]*0.05</f>
        <v>110.79000000000002</v>
      </c>
      <c r="H9" s="17">
        <f>'[1]Tablas ISR Subsidio'!B8</f>
        <v>318.01</v>
      </c>
      <c r="I9" s="18">
        <f>Tabla1[[#This Row],[Sueldo a Recibir ]]-Tabla1[[#This Row],[Limite Inferior ]]</f>
        <v>1897.7900000000002</v>
      </c>
      <c r="J9" s="18">
        <f>'[1]Tablas ISR Subsidio'!E8</f>
        <v>6.4000000000000001E-2</v>
      </c>
      <c r="K9" s="19">
        <f>Tabla1[[#This Row],[Excedente s/limite Inferior ]]*Tabla1[[#This Row],[% Sobre Excedente]]</f>
        <v>121.45856000000002</v>
      </c>
      <c r="L9" s="18">
        <f>'[1]Tablas ISR Subsidio'!D8</f>
        <v>6.15</v>
      </c>
      <c r="M9" s="20">
        <f>Tabla1[[#This Row],[Impuesto Marginal]]+Tabla1[[#This Row],[Cuota Fija ]]</f>
        <v>127.60856000000003</v>
      </c>
      <c r="N9" s="18">
        <f>'[1]Tablas ISR Subsidio'!J12</f>
        <v>174.75</v>
      </c>
      <c r="O9" s="16">
        <v>0</v>
      </c>
      <c r="P9" s="16">
        <f>Tabla1[[#This Row],[Subsidio Correspondiente]]-Tabla1[[#This Row],[Impuesto ]]</f>
        <v>47.141439999999974</v>
      </c>
      <c r="Q9" s="60">
        <f>Tabla1[[#This Row],[Sueldo a Recibir ]]+Tabla1[[#This Row],[Ayuda para Despensa ]]+Tabla1[[#This Row],[Subsidio al Empleo]]</f>
        <v>2373.73144</v>
      </c>
      <c r="R9" s="23"/>
    </row>
    <row r="10" spans="1:18" ht="22.5" customHeight="1" x14ac:dyDescent="0.2">
      <c r="A10" s="59" t="s">
        <v>32</v>
      </c>
      <c r="B10" s="57" t="s">
        <v>65</v>
      </c>
      <c r="C10" s="57" t="s">
        <v>29</v>
      </c>
      <c r="D10" s="15">
        <v>15</v>
      </c>
      <c r="E10" s="16">
        <v>147.72</v>
      </c>
      <c r="F10" s="16">
        <f>Tabla1[[#This Row],[Salario Diario]]*Tabla1[[#This Row],[Días Laborados]]</f>
        <v>2215.8000000000002</v>
      </c>
      <c r="G10" s="16">
        <f>Tabla1[[#This Row],[Sueldo a Recibir ]]*0.05</f>
        <v>110.79000000000002</v>
      </c>
      <c r="H10" s="17">
        <f>'[1]Tablas ISR Subsidio'!B8</f>
        <v>318.01</v>
      </c>
      <c r="I10" s="18">
        <f>Tabla1[[#This Row],[Sueldo a Recibir ]]-Tabla1[[#This Row],[Limite Inferior ]]</f>
        <v>1897.7900000000002</v>
      </c>
      <c r="J10" s="18">
        <f>'[1]Tablas ISR Subsidio'!E8</f>
        <v>6.4000000000000001E-2</v>
      </c>
      <c r="K10" s="19">
        <f>Tabla1[[#This Row],[Excedente s/limite Inferior ]]*Tabla1[[#This Row],[% Sobre Excedente]]</f>
        <v>121.45856000000002</v>
      </c>
      <c r="L10" s="18">
        <f>'[1]Tablas ISR Subsidio'!D8</f>
        <v>6.15</v>
      </c>
      <c r="M10" s="20">
        <f>Tabla1[[#This Row],[Impuesto Marginal]]+Tabla1[[#This Row],[Cuota Fija ]]</f>
        <v>127.60856000000003</v>
      </c>
      <c r="N10" s="18">
        <f>'[1]Tablas ISR Subsidio'!J12</f>
        <v>174.75</v>
      </c>
      <c r="O10" s="16">
        <v>0</v>
      </c>
      <c r="P10" s="16">
        <f>Tabla1[[#This Row],[Subsidio Correspondiente]]-Tabla1[[#This Row],[Impuesto ]]</f>
        <v>47.141439999999974</v>
      </c>
      <c r="Q10" s="60">
        <f>Tabla1[[#This Row],[Sueldo a Recibir ]]+Tabla1[[#This Row],[Ayuda para Despensa ]]+Tabla1[[#This Row],[Subsidio al Empleo]]</f>
        <v>2373.73144</v>
      </c>
      <c r="R10" s="23"/>
    </row>
    <row r="11" spans="1:18" ht="22.5" customHeight="1" x14ac:dyDescent="0.2">
      <c r="A11" s="59" t="s">
        <v>33</v>
      </c>
      <c r="B11" s="57" t="s">
        <v>64</v>
      </c>
      <c r="C11" s="57" t="s">
        <v>34</v>
      </c>
      <c r="D11" s="15">
        <v>15</v>
      </c>
      <c r="E11" s="16">
        <v>114.04</v>
      </c>
      <c r="F11" s="16">
        <f>Tabla1[[#This Row],[Salario Diario]]*Tabla1[[#This Row],[Días Laborados]]</f>
        <v>1710.6000000000001</v>
      </c>
      <c r="G11" s="16">
        <f>Tabla1[[#This Row],[Sueldo a Recibir ]]*0.05</f>
        <v>85.530000000000015</v>
      </c>
      <c r="H11" s="17">
        <f>'[1]Tablas ISR Subsidio'!B8</f>
        <v>318.01</v>
      </c>
      <c r="I11" s="18">
        <f>Tabla1[[#This Row],[Sueldo a Recibir ]]-Tabla1[[#This Row],[Limite Inferior ]]</f>
        <v>1392.5900000000001</v>
      </c>
      <c r="J11" s="18">
        <f>'[1]Tablas ISR Subsidio'!E8</f>
        <v>6.4000000000000001E-2</v>
      </c>
      <c r="K11" s="19">
        <f>Tabla1[[#This Row],[Excedente s/limite Inferior ]]*Tabla1[[#This Row],[% Sobre Excedente]]</f>
        <v>89.125760000000014</v>
      </c>
      <c r="L11" s="18">
        <f>'[1]Tablas ISR Subsidio'!D8</f>
        <v>6.15</v>
      </c>
      <c r="M11" s="20">
        <f>Tabla1[[#This Row],[Impuesto Marginal]]+Tabla1[[#This Row],[Cuota Fija ]]</f>
        <v>95.27576000000002</v>
      </c>
      <c r="N11" s="18">
        <f>'[1]Tablas ISR Subsidio'!J9</f>
        <v>200.7</v>
      </c>
      <c r="O11" s="16">
        <v>0</v>
      </c>
      <c r="P11" s="16">
        <f>Tabla1[[#This Row],[Subsidio Correspondiente]]-Tabla1[[#This Row],[Impuesto ]]</f>
        <v>105.42423999999997</v>
      </c>
      <c r="Q11" s="60">
        <f>Tabla1[[#This Row],[Sueldo a Recibir ]]+Tabla1[[#This Row],[Ayuda para Despensa ]]+Tabla1[[#This Row],[Subsidio al Empleo]]</f>
        <v>1901.5542400000002</v>
      </c>
      <c r="R11" s="23"/>
    </row>
    <row r="12" spans="1:18" ht="22.5" customHeight="1" x14ac:dyDescent="0.2">
      <c r="A12" s="59" t="s">
        <v>35</v>
      </c>
      <c r="B12" s="57" t="s">
        <v>63</v>
      </c>
      <c r="C12" s="57" t="s">
        <v>34</v>
      </c>
      <c r="D12" s="15">
        <v>15</v>
      </c>
      <c r="E12" s="16">
        <v>114.04</v>
      </c>
      <c r="F12" s="16">
        <f>Tabla1[[#This Row],[Salario Diario]]*Tabla1[[#This Row],[Días Laborados]]</f>
        <v>1710.6000000000001</v>
      </c>
      <c r="G12" s="16">
        <f>Tabla1[[#This Row],[Sueldo a Recibir ]]*0.05</f>
        <v>85.530000000000015</v>
      </c>
      <c r="H12" s="17">
        <f>'[1]Tablas ISR Subsidio'!B8</f>
        <v>318.01</v>
      </c>
      <c r="I12" s="18">
        <f>Tabla1[[#This Row],[Sueldo a Recibir ]]-Tabla1[[#This Row],[Limite Inferior ]]</f>
        <v>1392.5900000000001</v>
      </c>
      <c r="J12" s="18">
        <f>'[1]Tablas ISR Subsidio'!E8</f>
        <v>6.4000000000000001E-2</v>
      </c>
      <c r="K12" s="19">
        <f>Tabla1[[#This Row],[Excedente s/limite Inferior ]]*Tabla1[[#This Row],[% Sobre Excedente]]</f>
        <v>89.125760000000014</v>
      </c>
      <c r="L12" s="18">
        <f>'[1]Tablas ISR Subsidio'!D8</f>
        <v>6.15</v>
      </c>
      <c r="M12" s="20">
        <f>Tabla1[[#This Row],[Impuesto Marginal]]+Tabla1[[#This Row],[Cuota Fija ]]</f>
        <v>95.27576000000002</v>
      </c>
      <c r="N12" s="18">
        <f>'[1]Tablas ISR Subsidio'!J9</f>
        <v>200.7</v>
      </c>
      <c r="O12" s="16">
        <v>0</v>
      </c>
      <c r="P12" s="16">
        <f>Tabla1[[#This Row],[Subsidio Correspondiente]]-Tabla1[[#This Row],[Impuesto ]]</f>
        <v>105.42423999999997</v>
      </c>
      <c r="Q12" s="60">
        <f>Tabla1[[#This Row],[Sueldo a Recibir ]]+Tabla1[[#This Row],[Ayuda para Despensa ]]+Tabla1[[#This Row],[Subsidio al Empleo]]</f>
        <v>1901.5542400000002</v>
      </c>
      <c r="R12" s="23"/>
    </row>
    <row r="13" spans="1:18" ht="22.5" customHeight="1" x14ac:dyDescent="0.2">
      <c r="A13" s="59" t="s">
        <v>36</v>
      </c>
      <c r="B13" s="57" t="s">
        <v>62</v>
      </c>
      <c r="C13" s="57" t="s">
        <v>37</v>
      </c>
      <c r="D13" s="15">
        <v>15</v>
      </c>
      <c r="E13" s="16">
        <v>104.01</v>
      </c>
      <c r="F13" s="16">
        <f>Tabla1[[#This Row],[Salario Diario]]*Tabla1[[#This Row],[Días Laborados]]</f>
        <v>1560.15</v>
      </c>
      <c r="G13" s="16">
        <f>Tabla1[[#This Row],[Sueldo a Recibir ]]*0.05</f>
        <v>78.007500000000007</v>
      </c>
      <c r="H13" s="17">
        <f>'[1]Tablas ISR Subsidio'!B8</f>
        <v>318.01</v>
      </c>
      <c r="I13" s="18">
        <f>Tabla1[[#This Row],[Sueldo a Recibir ]]-Tabla1[[#This Row],[Limite Inferior ]]</f>
        <v>1242.1400000000001</v>
      </c>
      <c r="J13" s="18">
        <f>'[1]Tablas ISR Subsidio'!E8</f>
        <v>6.4000000000000001E-2</v>
      </c>
      <c r="K13" s="19">
        <f>Tabla1[[#This Row],[Excedente s/limite Inferior ]]*Tabla1[[#This Row],[% Sobre Excedente]]</f>
        <v>79.496960000000001</v>
      </c>
      <c r="L13" s="18">
        <f>'[1]Tablas ISR Subsidio'!D8</f>
        <v>6.15</v>
      </c>
      <c r="M13" s="20">
        <f>Tabla1[[#This Row],[Impuesto Marginal]]+Tabla1[[#This Row],[Cuota Fija ]]</f>
        <v>85.646960000000007</v>
      </c>
      <c r="N13" s="18">
        <f>'[1]Tablas ISR Subsidio'!J9</f>
        <v>200.7</v>
      </c>
      <c r="O13" s="16">
        <v>0</v>
      </c>
      <c r="P13" s="16">
        <f>Tabla1[[#This Row],[Subsidio Correspondiente]]-Tabla1[[#This Row],[Impuesto ]]</f>
        <v>115.05303999999998</v>
      </c>
      <c r="Q13" s="60">
        <f>Tabla1[[#This Row],[Sueldo a Recibir ]]+Tabla1[[#This Row],[Ayuda para Despensa ]]+Tabla1[[#This Row],[Subsidio al Empleo]]</f>
        <v>1753.21054</v>
      </c>
      <c r="R13" s="23"/>
    </row>
    <row r="14" spans="1:18" ht="22.5" customHeight="1" x14ac:dyDescent="0.2">
      <c r="A14" s="59" t="s">
        <v>38</v>
      </c>
      <c r="B14" s="57" t="s">
        <v>61</v>
      </c>
      <c r="C14" s="57" t="s">
        <v>39</v>
      </c>
      <c r="D14" s="15">
        <v>15</v>
      </c>
      <c r="E14" s="16">
        <v>104.01</v>
      </c>
      <c r="F14" s="16">
        <f>Tabla1[[#This Row],[Salario Diario]]*Tabla1[[#This Row],[Días Laborados]]</f>
        <v>1560.15</v>
      </c>
      <c r="G14" s="16">
        <f>Tabla1[[#This Row],[Sueldo a Recibir ]]*0.05</f>
        <v>78.007500000000007</v>
      </c>
      <c r="H14" s="17">
        <f>'[1]Tablas ISR Subsidio'!B8</f>
        <v>318.01</v>
      </c>
      <c r="I14" s="18">
        <f>Tabla1[[#This Row],[Sueldo a Recibir ]]-Tabla1[[#This Row],[Limite Inferior ]]</f>
        <v>1242.1400000000001</v>
      </c>
      <c r="J14" s="18">
        <f>'[1]Tablas ISR Subsidio'!E8</f>
        <v>6.4000000000000001E-2</v>
      </c>
      <c r="K14" s="19">
        <f>Tabla1[[#This Row],[Excedente s/limite Inferior ]]*Tabla1[[#This Row],[% Sobre Excedente]]</f>
        <v>79.496960000000001</v>
      </c>
      <c r="L14" s="18">
        <f>'[1]Tablas ISR Subsidio'!D8</f>
        <v>6.15</v>
      </c>
      <c r="M14" s="20">
        <f>Tabla1[[#This Row],[Impuesto Marginal]]+Tabla1[[#This Row],[Cuota Fija ]]</f>
        <v>85.646960000000007</v>
      </c>
      <c r="N14" s="18">
        <f>'[1]Tablas ISR Subsidio'!J9</f>
        <v>200.7</v>
      </c>
      <c r="O14" s="16">
        <v>0</v>
      </c>
      <c r="P14" s="16">
        <f>Tabla1[[#This Row],[Subsidio Correspondiente]]-Tabla1[[#This Row],[Impuesto ]]</f>
        <v>115.05303999999998</v>
      </c>
      <c r="Q14" s="60">
        <f>Tabla1[[#This Row],[Sueldo a Recibir ]]+Tabla1[[#This Row],[Ayuda para Despensa ]]+Tabla1[[#This Row],[Subsidio al Empleo]]</f>
        <v>1753.21054</v>
      </c>
      <c r="R14" s="23"/>
    </row>
    <row r="15" spans="1:18" ht="22.5" customHeight="1" x14ac:dyDescent="0.2">
      <c r="A15" s="59" t="s">
        <v>40</v>
      </c>
      <c r="B15" s="57" t="s">
        <v>60</v>
      </c>
      <c r="C15" s="57" t="s">
        <v>41</v>
      </c>
      <c r="D15" s="15">
        <v>15</v>
      </c>
      <c r="E15" s="16">
        <v>93.66</v>
      </c>
      <c r="F15" s="16">
        <f>Tabla1[[#This Row],[Salario Diario]]*Tabla1[[#This Row],[Días Laborados]]</f>
        <v>1404.8999999999999</v>
      </c>
      <c r="G15" s="16">
        <f>Tabla1[[#This Row],[Sueldo a Recibir ]]*0.05</f>
        <v>70.24499999999999</v>
      </c>
      <c r="H15" s="17">
        <f>'[1]Tablas ISR Subsidio'!B8</f>
        <v>318.01</v>
      </c>
      <c r="I15" s="18">
        <f>Tabla1[[#This Row],[Sueldo a Recibir ]]-Tabla1[[#This Row],[Limite Inferior ]]</f>
        <v>1086.8899999999999</v>
      </c>
      <c r="J15" s="18">
        <f>'[1]Tablas ISR Subsidio'!E8</f>
        <v>6.4000000000000001E-2</v>
      </c>
      <c r="K15" s="19">
        <f>Tabla1[[#This Row],[Excedente s/limite Inferior ]]*Tabla1[[#This Row],[% Sobre Excedente]]</f>
        <v>69.560959999999994</v>
      </c>
      <c r="L15" s="18">
        <f>'[1]Tablas ISR Subsidio'!D8</f>
        <v>6.15</v>
      </c>
      <c r="M15" s="20">
        <f>Tabla1[[#This Row],[Impuesto Marginal]]+Tabla1[[#This Row],[Cuota Fija ]]</f>
        <v>75.71096</v>
      </c>
      <c r="N15" s="18">
        <f>'[1]Tablas ISR Subsidio'!J9</f>
        <v>200.7</v>
      </c>
      <c r="O15" s="16">
        <v>0</v>
      </c>
      <c r="P15" s="16">
        <f>Tabla1[[#This Row],[Subsidio Correspondiente]]-Tabla1[[#This Row],[Impuesto ]]</f>
        <v>124.98903999999999</v>
      </c>
      <c r="Q15" s="60">
        <f>Tabla1[[#This Row],[Sueldo a Recibir ]]+Tabla1[[#This Row],[Ayuda para Despensa ]]+Tabla1[[#This Row],[Subsidio al Empleo]]</f>
        <v>1600.1340399999997</v>
      </c>
      <c r="R15" s="23"/>
    </row>
    <row r="16" spans="1:18" ht="22.5" customHeight="1" x14ac:dyDescent="0.2">
      <c r="A16" s="59" t="s">
        <v>42</v>
      </c>
      <c r="B16" s="57" t="s">
        <v>59</v>
      </c>
      <c r="C16" s="57" t="s">
        <v>43</v>
      </c>
      <c r="D16" s="15">
        <v>15</v>
      </c>
      <c r="E16" s="16">
        <v>37.869999999999997</v>
      </c>
      <c r="F16" s="16">
        <f>Tabla1[[#This Row],[Salario Diario]]*Tabla1[[#This Row],[Días Laborados]]</f>
        <v>568.04999999999995</v>
      </c>
      <c r="G16" s="16">
        <f>Tabla1[[#This Row],[Sueldo a Recibir ]]*0.05</f>
        <v>28.4025</v>
      </c>
      <c r="H16" s="17">
        <f>'[1]Tablas ISR Subsidio'!B8</f>
        <v>318.01</v>
      </c>
      <c r="I16" s="18">
        <f>Tabla1[[#This Row],[Sueldo a Recibir ]]-Tabla1[[#This Row],[Limite Inferior ]]</f>
        <v>250.03999999999996</v>
      </c>
      <c r="J16" s="18">
        <f>'[1]Tablas ISR Subsidio'!E8</f>
        <v>6.4000000000000001E-2</v>
      </c>
      <c r="K16" s="19">
        <f>Tabla1[[#This Row],[Excedente s/limite Inferior ]]*Tabla1[[#This Row],[% Sobre Excedente]]</f>
        <v>16.002559999999999</v>
      </c>
      <c r="L16" s="18">
        <f>'[1]Tablas ISR Subsidio'!D8</f>
        <v>6.15</v>
      </c>
      <c r="M16" s="20">
        <f>Tabla1[[#This Row],[Impuesto Marginal]]+Tabla1[[#This Row],[Cuota Fija ]]</f>
        <v>22.152560000000001</v>
      </c>
      <c r="N16" s="18">
        <f>'[1]Tablas ISR Subsidio'!J7</f>
        <v>200.85</v>
      </c>
      <c r="O16" s="16">
        <v>0</v>
      </c>
      <c r="P16" s="16">
        <f>Tabla1[[#This Row],[Subsidio Correspondiente]]-Tabla1[[#This Row],[Impuesto ]]</f>
        <v>178.69744</v>
      </c>
      <c r="Q16" s="60">
        <f>Tabla1[[#This Row],[Sueldo a Recibir ]]+Tabla1[[#This Row],[Ayuda para Despensa ]]+Tabla1[[#This Row],[Subsidio al Empleo]]</f>
        <v>775.14994000000002</v>
      </c>
      <c r="R16" s="23"/>
    </row>
    <row r="17" spans="1:18" ht="18" customHeight="1" x14ac:dyDescent="0.2">
      <c r="A17" s="27"/>
      <c r="B17" s="28"/>
      <c r="C17" s="28"/>
      <c r="E17" s="29"/>
      <c r="F17" s="30"/>
      <c r="H17" s="31"/>
      <c r="I17" s="32"/>
      <c r="J17" s="32"/>
      <c r="K17" s="32"/>
      <c r="L17" s="32"/>
      <c r="M17" s="32"/>
      <c r="N17" s="32"/>
      <c r="O17" s="29"/>
      <c r="P17" s="29"/>
      <c r="Q17" s="33">
        <f>SUBTOTAL(109,Tabla1[TOTAL])</f>
        <v>24172.303156000002</v>
      </c>
    </row>
    <row r="23" spans="1:18" x14ac:dyDescent="0.2">
      <c r="B23" t="s">
        <v>44</v>
      </c>
      <c r="C23" t="s">
        <v>44</v>
      </c>
      <c r="J23" t="s">
        <v>45</v>
      </c>
    </row>
    <row r="24" spans="1:18" ht="15" customHeight="1" x14ac:dyDescent="0.2">
      <c r="B24" s="63" t="s">
        <v>46</v>
      </c>
      <c r="C24" s="63"/>
      <c r="D24" s="63"/>
      <c r="E24" s="63"/>
      <c r="F24" s="63"/>
      <c r="G24" s="63"/>
      <c r="H24" s="34"/>
      <c r="I24" s="34"/>
      <c r="J24" s="63" t="s">
        <v>47</v>
      </c>
      <c r="K24" s="63"/>
      <c r="L24" s="63"/>
      <c r="M24" s="63"/>
      <c r="N24" s="63"/>
      <c r="O24" s="63"/>
      <c r="P24" s="63"/>
    </row>
    <row r="25" spans="1:18" x14ac:dyDescent="0.2">
      <c r="B25" s="63" t="s">
        <v>48</v>
      </c>
      <c r="C25" s="63"/>
      <c r="D25" s="63"/>
      <c r="E25" s="63"/>
      <c r="F25" s="63"/>
      <c r="G25" s="63"/>
      <c r="H25" s="34"/>
      <c r="I25" s="34"/>
      <c r="J25" s="63" t="s">
        <v>53</v>
      </c>
      <c r="K25" s="63"/>
      <c r="L25" s="63"/>
      <c r="M25" s="63"/>
      <c r="N25" s="63"/>
      <c r="O25" s="63"/>
      <c r="P25" s="63"/>
    </row>
    <row r="27" spans="1:18" ht="18.75" x14ac:dyDescent="0.2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</row>
    <row r="28" spans="1:18" x14ac:dyDescent="0.2">
      <c r="A28" s="64" t="s">
        <v>49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2" t="s">
        <v>2</v>
      </c>
      <c r="M28" s="62"/>
      <c r="N28" s="62"/>
      <c r="O28" s="62"/>
      <c r="P28" s="62"/>
    </row>
    <row r="29" spans="1:18" x14ac:dyDescent="0.2">
      <c r="A29" s="4" t="s">
        <v>69</v>
      </c>
    </row>
    <row r="30" spans="1:18" x14ac:dyDescent="0.2">
      <c r="H30" s="5" t="s">
        <v>3</v>
      </c>
      <c r="I30" s="5" t="s">
        <v>4</v>
      </c>
      <c r="J30" s="5" t="s">
        <v>5</v>
      </c>
      <c r="K30" s="5" t="s">
        <v>4</v>
      </c>
      <c r="L30" s="5" t="s">
        <v>6</v>
      </c>
      <c r="M30" s="5" t="s">
        <v>4</v>
      </c>
    </row>
    <row r="31" spans="1:18" ht="20.25" x14ac:dyDescent="0.2">
      <c r="A31" s="35" t="s">
        <v>7</v>
      </c>
      <c r="B31" s="36" t="s">
        <v>55</v>
      </c>
      <c r="C31" s="36" t="s">
        <v>8</v>
      </c>
      <c r="D31" s="37" t="s">
        <v>9</v>
      </c>
      <c r="E31" s="38" t="s">
        <v>10</v>
      </c>
      <c r="F31" s="37" t="s">
        <v>11</v>
      </c>
      <c r="G31" s="37" t="s">
        <v>12</v>
      </c>
      <c r="H31" s="39" t="s">
        <v>13</v>
      </c>
      <c r="I31" s="37" t="s">
        <v>14</v>
      </c>
      <c r="J31" s="37" t="s">
        <v>15</v>
      </c>
      <c r="K31" s="37" t="s">
        <v>16</v>
      </c>
      <c r="L31" s="37" t="s">
        <v>17</v>
      </c>
      <c r="M31" s="37" t="s">
        <v>18</v>
      </c>
      <c r="N31" s="40" t="s">
        <v>19</v>
      </c>
      <c r="O31" s="41" t="s">
        <v>20</v>
      </c>
      <c r="P31" s="40" t="s">
        <v>21</v>
      </c>
      <c r="Q31" s="36" t="s">
        <v>22</v>
      </c>
      <c r="R31" s="42" t="s">
        <v>23</v>
      </c>
    </row>
    <row r="32" spans="1:18" ht="21" x14ac:dyDescent="0.2">
      <c r="A32" s="59" t="s">
        <v>50</v>
      </c>
      <c r="B32" s="57" t="s">
        <v>58</v>
      </c>
      <c r="C32" s="14" t="s">
        <v>51</v>
      </c>
      <c r="D32" s="15">
        <v>15</v>
      </c>
      <c r="E32" s="16">
        <v>86.89</v>
      </c>
      <c r="F32" s="16">
        <f>E32*D32</f>
        <v>1303.3499999999999</v>
      </c>
      <c r="G32" s="16">
        <f>F32*0.05</f>
        <v>65.167500000000004</v>
      </c>
      <c r="H32" s="17">
        <f>'[1]Tablas ISR Subsidio'!B8</f>
        <v>318.01</v>
      </c>
      <c r="I32" s="43">
        <f>F32-H32</f>
        <v>985.33999999999992</v>
      </c>
      <c r="J32" s="44">
        <f>'[1]Tablas ISR Subsidio'!E8</f>
        <v>6.4000000000000001E-2</v>
      </c>
      <c r="K32" s="19">
        <f>I32*J32</f>
        <v>63.06176</v>
      </c>
      <c r="L32" s="18">
        <f>'[1]Tablas ISR Subsidio'!D8</f>
        <v>6.15</v>
      </c>
      <c r="M32" s="20">
        <f>K32+L32</f>
        <v>69.211759999999998</v>
      </c>
      <c r="N32" s="18">
        <f>'[1]Tablas ISR Subsidio'!J9</f>
        <v>200.7</v>
      </c>
      <c r="O32" s="16">
        <v>0</v>
      </c>
      <c r="P32" s="16">
        <f>N32-M32</f>
        <v>131.48823999999999</v>
      </c>
      <c r="Q32" s="22">
        <f>F32+G32+P32</f>
        <v>1500.0057399999998</v>
      </c>
      <c r="R32" s="23"/>
    </row>
    <row r="33" spans="1:18" ht="21" x14ac:dyDescent="0.2">
      <c r="A33" s="61" t="s">
        <v>52</v>
      </c>
      <c r="B33" s="58" t="s">
        <v>57</v>
      </c>
      <c r="C33" s="45" t="s">
        <v>51</v>
      </c>
      <c r="D33" s="46">
        <v>15</v>
      </c>
      <c r="E33" s="47">
        <v>86.89</v>
      </c>
      <c r="F33" s="47">
        <f>E33*D33</f>
        <v>1303.3499999999999</v>
      </c>
      <c r="G33" s="47">
        <f>F33*0.05</f>
        <v>65.167500000000004</v>
      </c>
      <c r="H33" s="48">
        <f>'[1]Tablas ISR Subsidio'!B8</f>
        <v>318.01</v>
      </c>
      <c r="I33" s="49">
        <f>F33-H33</f>
        <v>985.33999999999992</v>
      </c>
      <c r="J33" s="50">
        <f>'[1]Tablas ISR Subsidio'!E8</f>
        <v>6.4000000000000001E-2</v>
      </c>
      <c r="K33" s="51">
        <f>I33*J33</f>
        <v>63.06176</v>
      </c>
      <c r="L33" s="52">
        <f>'[1]Tablas ISR Subsidio'!D8</f>
        <v>6.15</v>
      </c>
      <c r="M33" s="53">
        <f>K33+L33</f>
        <v>69.211759999999998</v>
      </c>
      <c r="N33" s="52">
        <f>'[1]Tablas ISR Subsidio'!J9</f>
        <v>200.7</v>
      </c>
      <c r="O33" s="47">
        <v>0</v>
      </c>
      <c r="P33" s="47">
        <f>N33-M33</f>
        <v>131.48823999999999</v>
      </c>
      <c r="Q33" s="54">
        <f>F33+G33+P33</f>
        <v>1500.0057399999998</v>
      </c>
      <c r="R33" s="55"/>
    </row>
    <row r="34" spans="1:18" x14ac:dyDescent="0.2">
      <c r="Q34" s="56">
        <v>3000.02</v>
      </c>
    </row>
    <row r="37" spans="1:18" x14ac:dyDescent="0.2">
      <c r="D37" t="s">
        <v>44</v>
      </c>
      <c r="K37" t="s">
        <v>45</v>
      </c>
    </row>
    <row r="38" spans="1:18" x14ac:dyDescent="0.2">
      <c r="D38" s="63" t="s">
        <v>46</v>
      </c>
      <c r="E38" s="63"/>
      <c r="F38" s="63"/>
      <c r="G38" s="63"/>
      <c r="H38" s="63"/>
      <c r="I38" s="63"/>
      <c r="J38" s="34"/>
      <c r="K38" s="65" t="s">
        <v>47</v>
      </c>
      <c r="L38" s="65"/>
      <c r="M38" s="65"/>
      <c r="N38" s="65"/>
      <c r="O38" s="65"/>
      <c r="P38" s="65"/>
      <c r="Q38" s="65"/>
    </row>
    <row r="39" spans="1:18" x14ac:dyDescent="0.2">
      <c r="D39" s="63" t="s">
        <v>48</v>
      </c>
      <c r="E39" s="63"/>
      <c r="F39" s="63"/>
      <c r="G39" s="63"/>
      <c r="H39" s="63"/>
      <c r="I39" s="63"/>
      <c r="J39" s="34"/>
      <c r="K39" s="66" t="s">
        <v>53</v>
      </c>
      <c r="L39" s="66"/>
      <c r="M39" s="66"/>
      <c r="N39" s="66"/>
      <c r="O39" s="66"/>
      <c r="P39" s="66"/>
      <c r="Q39" s="66"/>
    </row>
  </sheetData>
  <mergeCells count="12">
    <mergeCell ref="A28:K28"/>
    <mergeCell ref="L28:P28"/>
    <mergeCell ref="D38:I38"/>
    <mergeCell ref="K38:Q38"/>
    <mergeCell ref="D39:I39"/>
    <mergeCell ref="K39:Q39"/>
    <mergeCell ref="A2:K2"/>
    <mergeCell ref="L2:P2"/>
    <mergeCell ref="B24:G24"/>
    <mergeCell ref="J24:P24"/>
    <mergeCell ref="B25:G25"/>
    <mergeCell ref="J25:P25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1ER QUINCENA 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2022-03-24T16:14:03Z</cp:lastPrinted>
  <dcterms:created xsi:type="dcterms:W3CDTF">2021-11-18T20:48:26Z</dcterms:created>
  <dcterms:modified xsi:type="dcterms:W3CDTF">2022-05-17T14:41:28Z</dcterms:modified>
</cp:coreProperties>
</file>