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TRANSPARENCIA\"/>
    </mc:Choice>
  </mc:AlternateContent>
  <bookViews>
    <workbookView xWindow="0" yWindow="0" windowWidth="20400" windowHeight="7755"/>
  </bookViews>
  <sheets>
    <sheet name="NÓMINA 1RA QUINCENA AGOSTO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32" i="1"/>
  <c r="I32" i="1"/>
  <c r="K32" i="1" s="1"/>
  <c r="M32" i="1" s="1"/>
  <c r="P32" i="1" s="1"/>
  <c r="G33" i="1"/>
  <c r="I33" i="1"/>
  <c r="K33" i="1" s="1"/>
  <c r="M33" i="1" s="1"/>
  <c r="P33" i="1" s="1"/>
  <c r="R13" i="1" l="1"/>
  <c r="R12" i="1"/>
  <c r="R11" i="1"/>
  <c r="R7" i="1"/>
  <c r="R6" i="1"/>
  <c r="R33" i="1"/>
  <c r="R32" i="1"/>
  <c r="R14" i="1"/>
  <c r="R10" i="1"/>
  <c r="R9" i="1"/>
  <c r="R8" i="1"/>
  <c r="R15" i="1" l="1"/>
</calcChain>
</file>

<file path=xl/sharedStrings.xml><?xml version="1.0" encoding="utf-8"?>
<sst xmlns="http://schemas.openxmlformats.org/spreadsheetml/2006/main" count="92" uniqueCount="54">
  <si>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</si>
  <si>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</si>
  <si>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</si>
  <si>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</si>
  <si>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</si>
  <si>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</si>
  <si>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</si>
  <si>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</si>
  <si>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</si>
  <si>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</si>
  <si>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</si>
  <si>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</si>
  <si>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</si>
  <si>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</si>
  <si>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</si>
  <si>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</si>
  <si>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</si>
  <si>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</si>
  <si>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</si>
  <si>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</si>
  <si>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</si>
  <si>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</si>
  <si>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</si>
  <si>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</si>
  <si>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</si>
  <si>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</si>
  <si>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</si>
  <si>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</si>
  <si>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</si>
  <si>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</si>
  <si>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</si>
  <si>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</si>
  <si>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</si>
  <si>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</si>
  <si>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</si>
  <si>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</si>
  <si>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</si>
  <si>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</si>
  <si>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</si>
  <si>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</si>
  <si>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</si>
  <si>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</si>
  <si>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</si>
  <si>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</si>
  <si>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</si>
  <si>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</si>
  <si>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</si>
  <si>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</si>
  <si>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</si>
  <si>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</si>
  <si>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</si>
  <si>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Descuentos</t>
  </si>
  <si>
    <t xml:space="preserve">XITLALI JOSELYN GALVAN GARCÍA </t>
  </si>
  <si>
    <t>PERIODO DEL 01 AL 15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</si>
</sst>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i/>
      <sz val="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15" fillId="0" borderId="0" xfId="0" applyFont="1"/>
    <xf numFmtId="44" fontId="15" fillId="3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44" fontId="15" fillId="0" borderId="1" xfId="0" applyNumberFormat="1" applyFont="1" applyBorder="1" applyAlignment="1">
      <alignment horizontal="left" vertical="center"/>
    </xf>
    <xf numFmtId="44" fontId="15" fillId="0" borderId="1" xfId="0" applyNumberFormat="1" applyFont="1" applyBorder="1"/>
    <xf numFmtId="0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9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4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4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295275</xdr:colOff>
      <xdr:row>0</xdr:row>
      <xdr:rowOff>0</xdr:rowOff>
    </xdr:from>
    <xdr:to>
      <xdr:col>18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17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S14" totalsRowShown="0" headerRowDxfId="18">
  <autoFilter ref="A5:S14"/>
  <tableColumns count="19">
    <tableColumn id="1" name="NOMBRE " dataDxfId="17"/>
    <tableColumn id="2" name="R.F.C." dataDxfId="16"/>
    <tableColumn id="19" name="CARGGO" dataDxfId="15"/>
    <tableColumn id="3" name="Días Laborados" dataDxfId="14"/>
    <tableColumn id="4" name="Salario Diario" dataDxfId="13"/>
    <tableColumn id="17" name="Sueldo a Recibir " dataDxfId="12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1">
      <calculatedColumnFormula>'[1]Tablas ISR Subsidio'!B6</calculatedColumnFormula>
    </tableColumn>
    <tableColumn id="7" name="Excedente s/limite Inferior " dataDxfId="10">
      <calculatedColumnFormula>Tabla1[[#This Row],[Sueldo a Recibir ]]-Tabla1[[#This Row],[Limite Inferior ]]</calculatedColumnFormula>
    </tableColumn>
    <tableColumn id="8" name="% Sobre Excedente" dataDxfId="9">
      <calculatedColumnFormula>'[1]Tablas ISR Subsidio'!E9</calculatedColumnFormula>
    </tableColumn>
    <tableColumn id="9" name="Impuesto Marginal" dataDxfId="8">
      <calculatedColumnFormula>Tabla1[[#This Row],[Excedente s/limite Inferior ]]*Tabla1[[#This Row],[% Sobre Excedente]]</calculatedColumnFormula>
    </tableColumn>
    <tableColumn id="10" name="Cuota Fija " dataDxfId="7">
      <calculatedColumnFormula>'[1]Tablas ISR Subsidio'!D9</calculatedColumnFormula>
    </tableColumn>
    <tableColumn id="11" name="Impuesto " dataDxfId="6">
      <calculatedColumnFormula>Tabla1[[#This Row],[Impuesto Marginal]]+Tabla1[[#This Row],[Cuota Fija ]]</calculatedColumnFormula>
    </tableColumn>
    <tableColumn id="12" name="Subsidio Correspondiente" dataDxfId="5">
      <calculatedColumnFormula>'[1]Tablas ISR Subsidio'!J17</calculatedColumnFormula>
    </tableColumn>
    <tableColumn id="13" name="ISR Neto" dataDxfId="4">
      <calculatedColumnFormula>Tabla1[[#This Row],[Impuesto ]]</calculatedColumnFormula>
    </tableColumn>
    <tableColumn id="14" name="Subsidio al Empleo" dataDxfId="3"/>
    <tableColumn id="20" name="Descuentos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130" zoomScaleNormal="130" workbookViewId="0">
      <selection activeCell="F54" sqref="F54"/>
    </sheetView>
  </sheetViews>
  <sheetFormatPr baseColWidth="10" defaultRowHeight="15" x14ac:dyDescent="0.25"/>
  <cols>
    <col min="1" max="1" width="20.85546875" customWidth="1"/>
    <col min="2" max="3" width="7.85546875" customWidth="1"/>
    <col min="4" max="4" width="4.42578125" customWidth="1"/>
    <col min="5" max="5" width="6.140625" customWidth="1"/>
    <col min="6" max="6" width="7.1406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5" width="5" customWidth="1"/>
    <col min="16" max="16" width="5.140625" customWidth="1"/>
    <col min="17" max="17" width="4.5703125" customWidth="1"/>
    <col min="18" max="18" width="7.5703125" customWidth="1"/>
    <col min="19" max="19" width="19.28515625" customWidth="1"/>
  </cols>
  <sheetData>
    <row r="1" spans="1:1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 t="s">
        <v>2</v>
      </c>
      <c r="M2" s="73"/>
      <c r="N2" s="73"/>
      <c r="O2" s="73"/>
      <c r="P2" s="73"/>
      <c r="Q2" s="56"/>
    </row>
    <row r="3" spans="1:19" x14ac:dyDescent="0.25">
      <c r="A3" s="4" t="s">
        <v>53</v>
      </c>
    </row>
    <row r="4" spans="1:19" ht="20.25" customHeight="1" x14ac:dyDescent="0.25">
      <c r="H4" s="58" t="s">
        <v>3</v>
      </c>
      <c r="I4" s="58" t="s">
        <v>4</v>
      </c>
      <c r="J4" s="58" t="s">
        <v>5</v>
      </c>
      <c r="K4" s="58" t="s">
        <v>4</v>
      </c>
      <c r="L4" s="58" t="s">
        <v>6</v>
      </c>
      <c r="M4" s="58" t="s">
        <v>4</v>
      </c>
      <c r="N4" s="59"/>
      <c r="O4" s="59"/>
      <c r="P4" s="59"/>
      <c r="Q4" s="59"/>
    </row>
    <row r="5" spans="1:19" ht="43.5" customHeight="1" x14ac:dyDescent="0.25">
      <c r="A5" s="6" t="s">
        <v>7</v>
      </c>
      <c r="B5" s="7" t="s">
        <v>50</v>
      </c>
      <c r="C5" s="7" t="s">
        <v>49</v>
      </c>
      <c r="D5" s="8" t="s">
        <v>9</v>
      </c>
      <c r="E5" s="9" t="s">
        <v>10</v>
      </c>
      <c r="F5" s="9" t="s">
        <v>11</v>
      </c>
      <c r="G5" s="9" t="s">
        <v>12</v>
      </c>
      <c r="H5" s="60" t="s">
        <v>13</v>
      </c>
      <c r="I5" s="61" t="s">
        <v>14</v>
      </c>
      <c r="J5" s="61" t="s">
        <v>15</v>
      </c>
      <c r="K5" s="61" t="s">
        <v>16</v>
      </c>
      <c r="L5" s="61" t="s">
        <v>17</v>
      </c>
      <c r="M5" s="61" t="s">
        <v>18</v>
      </c>
      <c r="N5" s="61" t="s">
        <v>19</v>
      </c>
      <c r="O5" s="61" t="s">
        <v>20</v>
      </c>
      <c r="P5" s="61" t="s">
        <v>21</v>
      </c>
      <c r="Q5" s="8" t="s">
        <v>51</v>
      </c>
      <c r="R5" s="7" t="s">
        <v>22</v>
      </c>
      <c r="S5" s="10" t="s">
        <v>23</v>
      </c>
    </row>
    <row r="6" spans="1:19" ht="22.5" customHeight="1" x14ac:dyDescent="0.25">
      <c r="A6" s="53" t="s">
        <v>24</v>
      </c>
      <c r="B6" s="70"/>
      <c r="C6" s="51" t="s">
        <v>25</v>
      </c>
      <c r="D6" s="12">
        <v>15</v>
      </c>
      <c r="E6" s="71">
        <v>273.76</v>
      </c>
      <c r="F6" s="71">
        <f>Tabla1[[#This Row],[Salario Diario]]*Tabla1[[#This Row],[Días Laborados]]</f>
        <v>4106.3999999999996</v>
      </c>
      <c r="G6" s="13">
        <f>Tabla1[[#This Row],[Sueldo a Recibir ]]*0.05</f>
        <v>205.32</v>
      </c>
      <c r="H6" s="62">
        <f>'[1]Tablas ISR Subsidio'!B9</f>
        <v>2699.41</v>
      </c>
      <c r="I6" s="63">
        <f>Tabla1[[#This Row],[Sueldo a Recibir ]]-Tabla1[[#This Row],[Limite Inferior ]]</f>
        <v>1406.9899999999998</v>
      </c>
      <c r="J6" s="63">
        <f>'[1]Tablas ISR Subsidio'!E9</f>
        <v>0.10879999999999999</v>
      </c>
      <c r="K6" s="64">
        <f>Tabla1[[#This Row],[Excedente s/limite Inferior ]]*Tabla1[[#This Row],[% Sobre Excedente]]</f>
        <v>153.08051199999997</v>
      </c>
      <c r="L6" s="63">
        <f>'[1]Tablas ISR Subsidio'!D9</f>
        <v>158.55000000000001</v>
      </c>
      <c r="M6" s="65">
        <f>Tabla1[[#This Row],[Impuesto Marginal]]+Tabla1[[#This Row],[Cuota Fija ]]</f>
        <v>311.63051199999995</v>
      </c>
      <c r="N6" s="63">
        <f>'[1]Tablas ISR Subsidio'!J17</f>
        <v>0</v>
      </c>
      <c r="O6" s="66">
        <f>Tabla1[[#This Row],[Impuesto ]]</f>
        <v>311.63051199999995</v>
      </c>
      <c r="P6" s="67">
        <v>0</v>
      </c>
      <c r="Q6" s="67"/>
      <c r="R6" s="54">
        <f>Tabla1[[#This Row],[Sueldo a Recibir ]]+Tabla1[[#This Row],[Ayuda para Despensa ]]-Tabla1[[#This Row],[ISR Neto]]</f>
        <v>4000.0894879999996</v>
      </c>
      <c r="S6" s="19"/>
    </row>
    <row r="7" spans="1:19" ht="22.5" customHeight="1" x14ac:dyDescent="0.25">
      <c r="A7" s="53" t="s">
        <v>26</v>
      </c>
      <c r="B7" s="70"/>
      <c r="C7" s="51" t="s">
        <v>27</v>
      </c>
      <c r="D7" s="12">
        <v>15</v>
      </c>
      <c r="E7" s="71">
        <v>220</v>
      </c>
      <c r="F7" s="71">
        <f>Tabla1[[#This Row],[Salario Diario]]*Tabla1[[#This Row],[Días Laborados]]</f>
        <v>3300</v>
      </c>
      <c r="G7" s="13">
        <f>Tabla1[[#This Row],[Sueldo a Recibir ]]*0.05</f>
        <v>165</v>
      </c>
      <c r="H7" s="62">
        <f>'[1]Tablas ISR Subsidio'!B9</f>
        <v>2699.41</v>
      </c>
      <c r="I7" s="63">
        <f>Tabla1[[#This Row],[Sueldo a Recibir ]]-Tabla1[[#This Row],[Limite Inferior ]]</f>
        <v>600.59000000000015</v>
      </c>
      <c r="J7" s="63">
        <f>'[1]Tablas ISR Subsidio'!E9</f>
        <v>0.10879999999999999</v>
      </c>
      <c r="K7" s="64">
        <f>Tabla1[[#This Row],[Excedente s/limite Inferior ]]*Tabla1[[#This Row],[% Sobre Excedente]]</f>
        <v>65.344192000000007</v>
      </c>
      <c r="L7" s="63">
        <f>'[1]Tablas ISR Subsidio'!D9</f>
        <v>158.55000000000001</v>
      </c>
      <c r="M7" s="65">
        <f>Tabla1[[#This Row],[Impuesto Marginal]]+Tabla1[[#This Row],[Cuota Fija ]]</f>
        <v>223.89419200000003</v>
      </c>
      <c r="N7" s="20">
        <f>'[1]Tablas ISR Subsidio'!J15</f>
        <v>125.1</v>
      </c>
      <c r="O7" s="67">
        <f>Tabla1[[#This Row],[Impuesto ]]-Tabla1[[#This Row],[Subsidio Correspondiente]]</f>
        <v>98.794192000000038</v>
      </c>
      <c r="P7" s="67">
        <v>0</v>
      </c>
      <c r="Q7" s="67"/>
      <c r="R7" s="54">
        <f>Tabla1[[#This Row],[Sueldo a Recibir ]]+Tabla1[[#This Row],[Ayuda para Despensa ]]-Tabla1[[#This Row],[ISR Neto]]</f>
        <v>3366.2058080000002</v>
      </c>
      <c r="S7" s="19"/>
    </row>
    <row r="8" spans="1:19" ht="22.5" customHeight="1" x14ac:dyDescent="0.25">
      <c r="A8" s="53" t="s">
        <v>28</v>
      </c>
      <c r="B8" s="70"/>
      <c r="C8" s="51" t="s">
        <v>29</v>
      </c>
      <c r="D8" s="12">
        <v>15</v>
      </c>
      <c r="E8" s="71">
        <v>147.72</v>
      </c>
      <c r="F8" s="71">
        <f>Tabla1[[#This Row],[Salario Diario]]*Tabla1[[#This Row],[Días Laborados]]</f>
        <v>2215.8000000000002</v>
      </c>
      <c r="G8" s="13">
        <f>Tabla1[[#This Row],[Sueldo a Recibir ]]*0.05</f>
        <v>110.79000000000002</v>
      </c>
      <c r="H8" s="62">
        <f>'[1]Tablas ISR Subsidio'!B8</f>
        <v>318.01</v>
      </c>
      <c r="I8" s="68">
        <f>Tabla1[[#This Row],[Sueldo a Recibir ]]-Tabla1[[#This Row],[Limite Inferior ]]</f>
        <v>1897.7900000000002</v>
      </c>
      <c r="J8" s="68">
        <f>'[1]Tablas ISR Subsidio'!E8</f>
        <v>6.4000000000000001E-2</v>
      </c>
      <c r="K8" s="69">
        <f>Tabla1[[#This Row],[Excedente s/limite Inferior ]]*Tabla1[[#This Row],[% Sobre Excedente]]</f>
        <v>121.45856000000002</v>
      </c>
      <c r="L8" s="68">
        <f>'[1]Tablas ISR Subsidio'!D8</f>
        <v>6.15</v>
      </c>
      <c r="M8" s="68">
        <f>Tabla1[[#This Row],[Impuesto Marginal]]+Tabla1[[#This Row],[Cuota Fija ]]</f>
        <v>127.60856000000003</v>
      </c>
      <c r="N8" s="68">
        <f>'[1]Tablas ISR Subsidio'!J12</f>
        <v>174.75</v>
      </c>
      <c r="O8" s="67">
        <v>0</v>
      </c>
      <c r="P8" s="67">
        <f>Tabla1[[#This Row],[Subsidio Correspondiente]]-Tabla1[[#This Row],[Impuesto ]]</f>
        <v>47.141439999999974</v>
      </c>
      <c r="Q8" s="67"/>
      <c r="R8" s="54">
        <f>Tabla1[[#This Row],[Sueldo a Recibir ]]+Tabla1[[#This Row],[Ayuda para Despensa ]]+Tabla1[[#This Row],[Subsidio al Empleo]]</f>
        <v>2373.73144</v>
      </c>
      <c r="S8" s="19"/>
    </row>
    <row r="9" spans="1:19" ht="22.5" customHeight="1" x14ac:dyDescent="0.25">
      <c r="A9" s="53" t="s">
        <v>30</v>
      </c>
      <c r="B9" s="70"/>
      <c r="C9" s="51" t="s">
        <v>29</v>
      </c>
      <c r="D9" s="12">
        <v>15</v>
      </c>
      <c r="E9" s="71">
        <v>147.72</v>
      </c>
      <c r="F9" s="71">
        <f>Tabla1[[#This Row],[Salario Diario]]*Tabla1[[#This Row],[Días Laborados]]</f>
        <v>2215.8000000000002</v>
      </c>
      <c r="G9" s="13">
        <f>Tabla1[[#This Row],[Sueldo a Recibir ]]*0.05</f>
        <v>110.79000000000002</v>
      </c>
      <c r="H9" s="62">
        <f>'[1]Tablas ISR Subsidio'!B8</f>
        <v>318.01</v>
      </c>
      <c r="I9" s="63">
        <f>Tabla1[[#This Row],[Sueldo a Recibir ]]-Tabla1[[#This Row],[Limite Inferior ]]</f>
        <v>1897.7900000000002</v>
      </c>
      <c r="J9" s="63">
        <f>'[1]Tablas ISR Subsidio'!E8</f>
        <v>6.4000000000000001E-2</v>
      </c>
      <c r="K9" s="64">
        <f>Tabla1[[#This Row],[Excedente s/limite Inferior ]]*Tabla1[[#This Row],[% Sobre Excedente]]</f>
        <v>121.45856000000002</v>
      </c>
      <c r="L9" s="63">
        <f>'[1]Tablas ISR Subsidio'!D8</f>
        <v>6.15</v>
      </c>
      <c r="M9" s="65">
        <f>Tabla1[[#This Row],[Impuesto Marginal]]+Tabla1[[#This Row],[Cuota Fija ]]</f>
        <v>127.60856000000003</v>
      </c>
      <c r="N9" s="63">
        <f>'[1]Tablas ISR Subsidio'!J12</f>
        <v>174.75</v>
      </c>
      <c r="O9" s="67">
        <v>0</v>
      </c>
      <c r="P9" s="67">
        <f>Tabla1[[#This Row],[Subsidio Correspondiente]]-Tabla1[[#This Row],[Impuesto ]]</f>
        <v>47.141439999999974</v>
      </c>
      <c r="Q9" s="67"/>
      <c r="R9" s="54">
        <f>Tabla1[[#This Row],[Sueldo a Recibir ]]+Tabla1[[#This Row],[Ayuda para Despensa ]]+Tabla1[[#This Row],[Subsidio al Empleo]]</f>
        <v>2373.73144</v>
      </c>
      <c r="S9" s="19"/>
    </row>
    <row r="10" spans="1:19" ht="22.5" customHeight="1" x14ac:dyDescent="0.25">
      <c r="A10" s="53" t="s">
        <v>31</v>
      </c>
      <c r="B10" s="70"/>
      <c r="C10" s="51" t="s">
        <v>32</v>
      </c>
      <c r="D10" s="12">
        <v>15</v>
      </c>
      <c r="E10" s="71">
        <v>114.04</v>
      </c>
      <c r="F10" s="71">
        <f>Tabla1[[#This Row],[Salario Diario]]*Tabla1[[#This Row],[Días Laborados]]</f>
        <v>1710.6000000000001</v>
      </c>
      <c r="G10" s="13">
        <f>Tabla1[[#This Row],[Sueldo a Recibir ]]*0.05</f>
        <v>85.530000000000015</v>
      </c>
      <c r="H10" s="62">
        <f>'[1]Tablas ISR Subsidio'!B8</f>
        <v>318.01</v>
      </c>
      <c r="I10" s="63">
        <f>Tabla1[[#This Row],[Sueldo a Recibir ]]-Tabla1[[#This Row],[Limite Inferior ]]</f>
        <v>1392.5900000000001</v>
      </c>
      <c r="J10" s="63">
        <f>'[1]Tablas ISR Subsidio'!E8</f>
        <v>6.4000000000000001E-2</v>
      </c>
      <c r="K10" s="64">
        <f>Tabla1[[#This Row],[Excedente s/limite Inferior ]]*Tabla1[[#This Row],[% Sobre Excedente]]</f>
        <v>89.125760000000014</v>
      </c>
      <c r="L10" s="63">
        <f>'[1]Tablas ISR Subsidio'!D8</f>
        <v>6.15</v>
      </c>
      <c r="M10" s="65">
        <f>Tabla1[[#This Row],[Impuesto Marginal]]+Tabla1[[#This Row],[Cuota Fija ]]</f>
        <v>95.27576000000002</v>
      </c>
      <c r="N10" s="63">
        <f>'[1]Tablas ISR Subsidio'!J9</f>
        <v>200.7</v>
      </c>
      <c r="O10" s="67">
        <v>0</v>
      </c>
      <c r="P10" s="67">
        <f>Tabla1[[#This Row],[Subsidio Correspondiente]]-Tabla1[[#This Row],[Impuesto ]]</f>
        <v>105.42423999999997</v>
      </c>
      <c r="Q10" s="67"/>
      <c r="R10" s="54">
        <f>Tabla1[[#This Row],[Sueldo a Recibir ]]+Tabla1[[#This Row],[Ayuda para Despensa ]]+Tabla1[[#This Row],[Subsidio al Empleo]]</f>
        <v>1901.5542400000002</v>
      </c>
      <c r="S10" s="19"/>
    </row>
    <row r="11" spans="1:19" ht="22.5" customHeight="1" x14ac:dyDescent="0.25">
      <c r="A11" s="53" t="s">
        <v>33</v>
      </c>
      <c r="B11" s="70"/>
      <c r="C11" s="51" t="s">
        <v>32</v>
      </c>
      <c r="D11" s="12">
        <v>15</v>
      </c>
      <c r="E11" s="71">
        <v>114.04</v>
      </c>
      <c r="F11" s="71">
        <f>Tabla1[[#This Row],[Salario Diario]]*Tabla1[[#This Row],[Días Laborados]]</f>
        <v>1710.6000000000001</v>
      </c>
      <c r="G11" s="13">
        <f>Tabla1[[#This Row],[Sueldo a Recibir ]]*0.05</f>
        <v>85.530000000000015</v>
      </c>
      <c r="H11" s="62">
        <f>'[1]Tablas ISR Subsidio'!B8</f>
        <v>318.01</v>
      </c>
      <c r="I11" s="63">
        <f>Tabla1[[#This Row],[Sueldo a Recibir ]]-Tabla1[[#This Row],[Limite Inferior ]]</f>
        <v>1392.5900000000001</v>
      </c>
      <c r="J11" s="63">
        <f>'[1]Tablas ISR Subsidio'!E8</f>
        <v>6.4000000000000001E-2</v>
      </c>
      <c r="K11" s="64">
        <f>Tabla1[[#This Row],[Excedente s/limite Inferior ]]*Tabla1[[#This Row],[% Sobre Excedente]]</f>
        <v>89.125760000000014</v>
      </c>
      <c r="L11" s="63">
        <f>'[1]Tablas ISR Subsidio'!D8</f>
        <v>6.15</v>
      </c>
      <c r="M11" s="65">
        <f>Tabla1[[#This Row],[Impuesto Marginal]]+Tabla1[[#This Row],[Cuota Fija ]]</f>
        <v>95.27576000000002</v>
      </c>
      <c r="N11" s="63">
        <f>'[1]Tablas ISR Subsidio'!J9</f>
        <v>200.7</v>
      </c>
      <c r="O11" s="67">
        <v>0</v>
      </c>
      <c r="P11" s="67">
        <f>Tabla1[[#This Row],[Subsidio Correspondiente]]-Tabla1[[#This Row],[Impuesto ]]</f>
        <v>105.42423999999997</v>
      </c>
      <c r="Q11" s="67"/>
      <c r="R11" s="54">
        <f>Tabla1[[#This Row],[Sueldo a Recibir ]]+Tabla1[[#This Row],[Ayuda para Despensa ]]+Tabla1[[#This Row],[Subsidio al Empleo]]-Tabla1[[#This Row],[Descuentos]]</f>
        <v>1901.5542400000002</v>
      </c>
      <c r="S11" s="19"/>
    </row>
    <row r="12" spans="1:19" ht="22.5" customHeight="1" x14ac:dyDescent="0.25">
      <c r="A12" s="53" t="s">
        <v>34</v>
      </c>
      <c r="B12" s="70"/>
      <c r="C12" s="51" t="s">
        <v>35</v>
      </c>
      <c r="D12" s="12">
        <v>15</v>
      </c>
      <c r="E12" s="71">
        <v>104.01</v>
      </c>
      <c r="F12" s="71">
        <f>Tabla1[[#This Row],[Salario Diario]]*Tabla1[[#This Row],[Días Laborados]]</f>
        <v>1560.15</v>
      </c>
      <c r="G12" s="13">
        <f>Tabla1[[#This Row],[Sueldo a Recibir ]]*0.05</f>
        <v>78.007500000000007</v>
      </c>
      <c r="H12" s="62">
        <f>'[1]Tablas ISR Subsidio'!B8</f>
        <v>318.01</v>
      </c>
      <c r="I12" s="63">
        <f>Tabla1[[#This Row],[Sueldo a Recibir ]]-Tabla1[[#This Row],[Limite Inferior ]]</f>
        <v>1242.1400000000001</v>
      </c>
      <c r="J12" s="63">
        <f>'[1]Tablas ISR Subsidio'!E8</f>
        <v>6.4000000000000001E-2</v>
      </c>
      <c r="K12" s="64">
        <f>Tabla1[[#This Row],[Excedente s/limite Inferior ]]*Tabla1[[#This Row],[% Sobre Excedente]]</f>
        <v>79.496960000000001</v>
      </c>
      <c r="L12" s="63">
        <f>'[1]Tablas ISR Subsidio'!D8</f>
        <v>6.15</v>
      </c>
      <c r="M12" s="65">
        <f>Tabla1[[#This Row],[Impuesto Marginal]]+Tabla1[[#This Row],[Cuota Fija ]]</f>
        <v>85.646960000000007</v>
      </c>
      <c r="N12" s="63">
        <f>'[1]Tablas ISR Subsidio'!J9</f>
        <v>200.7</v>
      </c>
      <c r="O12" s="67">
        <v>0</v>
      </c>
      <c r="P12" s="67">
        <f>Tabla1[[#This Row],[Subsidio Correspondiente]]-Tabla1[[#This Row],[Impuesto ]]</f>
        <v>115.05303999999998</v>
      </c>
      <c r="Q12" s="67"/>
      <c r="R12" s="54">
        <f>Tabla1[[#This Row],[Sueldo a Recibir ]]+Tabla1[[#This Row],[Ayuda para Despensa ]]+Tabla1[[#This Row],[Subsidio al Empleo]]-Tabla1[[#This Row],[Descuentos]]</f>
        <v>1753.21054</v>
      </c>
      <c r="S12" s="19"/>
    </row>
    <row r="13" spans="1:19" ht="22.5" customHeight="1" x14ac:dyDescent="0.25">
      <c r="A13" s="53" t="s">
        <v>52</v>
      </c>
      <c r="B13" s="70"/>
      <c r="C13" s="51" t="s">
        <v>36</v>
      </c>
      <c r="D13" s="12">
        <v>15</v>
      </c>
      <c r="E13" s="71">
        <v>104.01</v>
      </c>
      <c r="F13" s="71">
        <f>Tabla1[[#This Row],[Salario Diario]]*Tabla1[[#This Row],[Días Laborados]]</f>
        <v>1560.15</v>
      </c>
      <c r="G13" s="13">
        <f>Tabla1[[#This Row],[Sueldo a Recibir ]]*0.05</f>
        <v>78.007500000000007</v>
      </c>
      <c r="H13" s="62">
        <f>'[1]Tablas ISR Subsidio'!B8</f>
        <v>318.01</v>
      </c>
      <c r="I13" s="63">
        <f>Tabla1[[#This Row],[Sueldo a Recibir ]]-Tabla1[[#This Row],[Limite Inferior ]]</f>
        <v>1242.1400000000001</v>
      </c>
      <c r="J13" s="63">
        <f>'[1]Tablas ISR Subsidio'!E8</f>
        <v>6.4000000000000001E-2</v>
      </c>
      <c r="K13" s="64">
        <f>Tabla1[[#This Row],[Excedente s/limite Inferior ]]*Tabla1[[#This Row],[% Sobre Excedente]]</f>
        <v>79.496960000000001</v>
      </c>
      <c r="L13" s="63">
        <f>'[1]Tablas ISR Subsidio'!D8</f>
        <v>6.15</v>
      </c>
      <c r="M13" s="65">
        <f>Tabla1[[#This Row],[Impuesto Marginal]]+Tabla1[[#This Row],[Cuota Fija ]]</f>
        <v>85.646960000000007</v>
      </c>
      <c r="N13" s="63">
        <f>'[1]Tablas ISR Subsidio'!J9</f>
        <v>200.7</v>
      </c>
      <c r="O13" s="67">
        <v>0</v>
      </c>
      <c r="P13" s="67">
        <f>Tabla1[[#This Row],[Subsidio Correspondiente]]-Tabla1[[#This Row],[Impuesto ]]</f>
        <v>115.05303999999998</v>
      </c>
      <c r="Q13" s="67"/>
      <c r="R13" s="54">
        <f>Tabla1[[#This Row],[Sueldo a Recibir ]]+Tabla1[[#This Row],[Ayuda para Despensa ]]+Tabla1[[#This Row],[Subsidio al Empleo]]-Tabla1[[#This Row],[Descuentos]]</f>
        <v>1753.21054</v>
      </c>
      <c r="S13" s="19"/>
    </row>
    <row r="14" spans="1:19" ht="22.5" customHeight="1" x14ac:dyDescent="0.25">
      <c r="A14" s="53" t="s">
        <v>37</v>
      </c>
      <c r="B14" s="70"/>
      <c r="C14" s="51" t="s">
        <v>38</v>
      </c>
      <c r="D14" s="12">
        <v>15</v>
      </c>
      <c r="E14" s="71">
        <v>37.869999999999997</v>
      </c>
      <c r="F14" s="71">
        <f>Tabla1[[#This Row],[Salario Diario]]*Tabla1[[#This Row],[Días Laborados]]</f>
        <v>568.04999999999995</v>
      </c>
      <c r="G14" s="13">
        <f>Tabla1[[#This Row],[Sueldo a Recibir ]]*0.05</f>
        <v>28.4025</v>
      </c>
      <c r="H14" s="62">
        <f>'[1]Tablas ISR Subsidio'!B8</f>
        <v>318.01</v>
      </c>
      <c r="I14" s="63">
        <f>Tabla1[[#This Row],[Sueldo a Recibir ]]-Tabla1[[#This Row],[Limite Inferior ]]</f>
        <v>250.03999999999996</v>
      </c>
      <c r="J14" s="63">
        <f>'[1]Tablas ISR Subsidio'!E8</f>
        <v>6.4000000000000001E-2</v>
      </c>
      <c r="K14" s="64">
        <f>Tabla1[[#This Row],[Excedente s/limite Inferior ]]*Tabla1[[#This Row],[% Sobre Excedente]]</f>
        <v>16.002559999999999</v>
      </c>
      <c r="L14" s="63">
        <f>'[1]Tablas ISR Subsidio'!D8</f>
        <v>6.15</v>
      </c>
      <c r="M14" s="65">
        <f>Tabla1[[#This Row],[Impuesto Marginal]]+Tabla1[[#This Row],[Cuota Fija ]]</f>
        <v>22.152560000000001</v>
      </c>
      <c r="N14" s="63">
        <f>'[1]Tablas ISR Subsidio'!J7</f>
        <v>200.85</v>
      </c>
      <c r="O14" s="67">
        <v>0</v>
      </c>
      <c r="P14" s="67">
        <f>Tabla1[[#This Row],[Subsidio Correspondiente]]-Tabla1[[#This Row],[Impuesto ]]</f>
        <v>178.69744</v>
      </c>
      <c r="Q14" s="67"/>
      <c r="R14" s="54">
        <f>Tabla1[[#This Row],[Sueldo a Recibir ]]+Tabla1[[#This Row],[Ayuda para Despensa ]]+Tabla1[[#This Row],[Subsidio al Empleo]]</f>
        <v>775.14994000000002</v>
      </c>
      <c r="S14" s="19"/>
    </row>
    <row r="15" spans="1:19" ht="18" customHeight="1" x14ac:dyDescent="0.25">
      <c r="A15" s="21"/>
      <c r="B15" s="22"/>
      <c r="C15" s="22"/>
      <c r="E15" s="23"/>
      <c r="F15" s="24"/>
      <c r="H15" s="25"/>
      <c r="I15" s="26"/>
      <c r="J15" s="26"/>
      <c r="K15" s="26"/>
      <c r="L15" s="26"/>
      <c r="M15" s="26"/>
      <c r="N15" s="26"/>
      <c r="O15" s="23"/>
      <c r="P15" s="23"/>
      <c r="Q15" s="23"/>
      <c r="R15" s="27">
        <f>SUBTOTAL(109,Tabla1[TOTAL])</f>
        <v>20198.437675999998</v>
      </c>
    </row>
    <row r="17" spans="1:19" ht="16.5" customHeight="1" x14ac:dyDescent="0.25"/>
    <row r="18" spans="1:19" ht="16.5" customHeight="1" x14ac:dyDescent="0.25"/>
    <row r="19" spans="1:19" ht="16.5" customHeight="1" x14ac:dyDescent="0.25"/>
    <row r="23" spans="1:19" x14ac:dyDescent="0.25">
      <c r="B23" t="s">
        <v>39</v>
      </c>
      <c r="C23" t="s">
        <v>39</v>
      </c>
      <c r="J23" t="s">
        <v>40</v>
      </c>
    </row>
    <row r="24" spans="1:19" ht="15" customHeight="1" x14ac:dyDescent="0.25">
      <c r="B24" s="74" t="s">
        <v>41</v>
      </c>
      <c r="C24" s="74"/>
      <c r="D24" s="74"/>
      <c r="E24" s="74"/>
      <c r="F24" s="74"/>
      <c r="G24" s="74"/>
      <c r="H24" s="28"/>
      <c r="I24" s="28"/>
      <c r="J24" s="74" t="s">
        <v>42</v>
      </c>
      <c r="K24" s="74"/>
      <c r="L24" s="74"/>
      <c r="M24" s="74"/>
      <c r="N24" s="74"/>
      <c r="O24" s="74"/>
      <c r="P24" s="74"/>
      <c r="Q24" s="57"/>
    </row>
    <row r="25" spans="1:19" x14ac:dyDescent="0.25">
      <c r="B25" s="74" t="s">
        <v>43</v>
      </c>
      <c r="C25" s="74"/>
      <c r="D25" s="74"/>
      <c r="E25" s="74"/>
      <c r="F25" s="74"/>
      <c r="G25" s="74"/>
      <c r="H25" s="28"/>
      <c r="I25" s="28"/>
      <c r="J25" s="74" t="s">
        <v>48</v>
      </c>
      <c r="K25" s="74"/>
      <c r="L25" s="74"/>
      <c r="M25" s="74"/>
      <c r="N25" s="74"/>
      <c r="O25" s="74"/>
      <c r="P25" s="74"/>
      <c r="Q25" s="57"/>
    </row>
    <row r="27" spans="1:19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</row>
    <row r="28" spans="1:19" x14ac:dyDescent="0.25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 t="s">
        <v>2</v>
      </c>
      <c r="M28" s="73"/>
      <c r="N28" s="73"/>
      <c r="O28" s="73"/>
      <c r="P28" s="73"/>
      <c r="Q28" s="56"/>
    </row>
    <row r="29" spans="1:19" x14ac:dyDescent="0.25">
      <c r="A29" s="4" t="s">
        <v>53</v>
      </c>
    </row>
    <row r="30" spans="1:19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9" ht="49.5" x14ac:dyDescent="0.25">
      <c r="A31" s="29" t="s">
        <v>7</v>
      </c>
      <c r="B31" s="30" t="s">
        <v>50</v>
      </c>
      <c r="C31" s="30" t="s">
        <v>8</v>
      </c>
      <c r="D31" s="31" t="s">
        <v>9</v>
      </c>
      <c r="E31" s="32" t="s">
        <v>10</v>
      </c>
      <c r="F31" s="31" t="s">
        <v>11</v>
      </c>
      <c r="G31" s="31" t="s">
        <v>12</v>
      </c>
      <c r="H31" s="33" t="s">
        <v>13</v>
      </c>
      <c r="I31" s="31" t="s">
        <v>14</v>
      </c>
      <c r="J31" s="31" t="s">
        <v>15</v>
      </c>
      <c r="K31" s="31" t="s">
        <v>16</v>
      </c>
      <c r="L31" s="31" t="s">
        <v>17</v>
      </c>
      <c r="M31" s="31" t="s">
        <v>18</v>
      </c>
      <c r="N31" s="34" t="s">
        <v>19</v>
      </c>
      <c r="O31" s="35" t="s">
        <v>20</v>
      </c>
      <c r="P31" s="34" t="s">
        <v>21</v>
      </c>
      <c r="Q31" s="34"/>
      <c r="R31" s="30" t="s">
        <v>22</v>
      </c>
      <c r="S31" s="36" t="s">
        <v>23</v>
      </c>
    </row>
    <row r="32" spans="1:19" ht="33.75" x14ac:dyDescent="0.25">
      <c r="A32" s="53" t="s">
        <v>45</v>
      </c>
      <c r="B32" s="51"/>
      <c r="C32" s="11" t="s">
        <v>46</v>
      </c>
      <c r="D32" s="12">
        <v>15</v>
      </c>
      <c r="E32" s="13">
        <v>86.89</v>
      </c>
      <c r="F32" s="13">
        <f>E32*D32</f>
        <v>1303.3499999999999</v>
      </c>
      <c r="G32" s="13">
        <f>F32*0.05</f>
        <v>65.167500000000004</v>
      </c>
      <c r="H32" s="14">
        <f>'[1]Tablas ISR Subsidio'!B8</f>
        <v>318.01</v>
      </c>
      <c r="I32" s="37">
        <f>F32-H32</f>
        <v>985.33999999999992</v>
      </c>
      <c r="J32" s="38">
        <f>'[1]Tablas ISR Subsidio'!E8</f>
        <v>6.4000000000000001E-2</v>
      </c>
      <c r="K32" s="16">
        <f>I32*J32</f>
        <v>63.06176</v>
      </c>
      <c r="L32" s="15">
        <f>'[1]Tablas ISR Subsidio'!D8</f>
        <v>6.15</v>
      </c>
      <c r="M32" s="17">
        <f>K32+L32</f>
        <v>69.211759999999998</v>
      </c>
      <c r="N32" s="15">
        <f>'[1]Tablas ISR Subsidio'!J9</f>
        <v>200.7</v>
      </c>
      <c r="O32" s="13">
        <v>0</v>
      </c>
      <c r="P32" s="13">
        <f>N32-M32</f>
        <v>131.48823999999999</v>
      </c>
      <c r="Q32" s="13"/>
      <c r="R32" s="18">
        <f>F32+G32+P32</f>
        <v>1500.0057399999998</v>
      </c>
      <c r="S32" s="19"/>
    </row>
    <row r="33" spans="1:19" ht="33.75" x14ac:dyDescent="0.25">
      <c r="A33" s="55" t="s">
        <v>47</v>
      </c>
      <c r="B33" s="52"/>
      <c r="C33" s="39" t="s">
        <v>46</v>
      </c>
      <c r="D33" s="40">
        <v>15</v>
      </c>
      <c r="E33" s="41">
        <v>86.89</v>
      </c>
      <c r="F33" s="41">
        <f>E33*D33</f>
        <v>1303.3499999999999</v>
      </c>
      <c r="G33" s="41">
        <f>F33*0.05</f>
        <v>65.167500000000004</v>
      </c>
      <c r="H33" s="42">
        <f>'[1]Tablas ISR Subsidio'!B8</f>
        <v>318.01</v>
      </c>
      <c r="I33" s="43">
        <f>F33-H33</f>
        <v>985.33999999999992</v>
      </c>
      <c r="J33" s="44">
        <f>'[1]Tablas ISR Subsidio'!E8</f>
        <v>6.4000000000000001E-2</v>
      </c>
      <c r="K33" s="45">
        <f>I33*J33</f>
        <v>63.06176</v>
      </c>
      <c r="L33" s="46">
        <f>'[1]Tablas ISR Subsidio'!D8</f>
        <v>6.15</v>
      </c>
      <c r="M33" s="47">
        <f>K33+L33</f>
        <v>69.211759999999998</v>
      </c>
      <c r="N33" s="46">
        <f>'[1]Tablas ISR Subsidio'!J9</f>
        <v>200.7</v>
      </c>
      <c r="O33" s="41">
        <v>0</v>
      </c>
      <c r="P33" s="41">
        <f>N33-M33</f>
        <v>131.48823999999999</v>
      </c>
      <c r="Q33" s="41"/>
      <c r="R33" s="48">
        <f>F33+G33+P33</f>
        <v>1500.0057399999998</v>
      </c>
      <c r="S33" s="49"/>
    </row>
    <row r="34" spans="1:19" x14ac:dyDescent="0.25">
      <c r="R34" s="50">
        <v>3000.02</v>
      </c>
    </row>
    <row r="37" spans="1:19" x14ac:dyDescent="0.25">
      <c r="D37" t="s">
        <v>39</v>
      </c>
      <c r="K37" t="s">
        <v>40</v>
      </c>
    </row>
    <row r="38" spans="1:19" x14ac:dyDescent="0.25">
      <c r="D38" s="74" t="s">
        <v>41</v>
      </c>
      <c r="E38" s="74"/>
      <c r="F38" s="74"/>
      <c r="G38" s="74"/>
      <c r="H38" s="74"/>
      <c r="I38" s="74"/>
      <c r="J38" s="28"/>
      <c r="K38" s="75" t="s">
        <v>42</v>
      </c>
      <c r="L38" s="75"/>
      <c r="M38" s="75"/>
      <c r="N38" s="75"/>
      <c r="O38" s="75"/>
      <c r="P38" s="75"/>
      <c r="Q38" s="75"/>
      <c r="R38" s="75"/>
    </row>
    <row r="39" spans="1:19" x14ac:dyDescent="0.25">
      <c r="D39" s="74" t="s">
        <v>43</v>
      </c>
      <c r="E39" s="74"/>
      <c r="F39" s="74"/>
      <c r="G39" s="74"/>
      <c r="H39" s="74"/>
      <c r="I39" s="74"/>
      <c r="J39" s="28"/>
      <c r="K39" s="76" t="s">
        <v>48</v>
      </c>
      <c r="L39" s="76"/>
      <c r="M39" s="76"/>
      <c r="N39" s="76"/>
      <c r="O39" s="76"/>
      <c r="P39" s="76"/>
      <c r="Q39" s="76"/>
      <c r="R39" s="7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R38"/>
    <mergeCell ref="D39:I39"/>
    <mergeCell ref="K39:R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1RA QUINCENA AGOSTO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2022-08-15T19:55:28Z</cp:lastPrinted>
  <dcterms:created xsi:type="dcterms:W3CDTF">2021-11-18T20:48:26Z</dcterms:created>
  <dcterms:modified xsi:type="dcterms:W3CDTF">2022-09-01T18:43:18Z</dcterms:modified>
</cp:coreProperties>
</file>