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1\Desktop\NOMINAS 2021   2024\NOMINAS 2022\TRANSPARENCIA\"/>
    </mc:Choice>
  </mc:AlternateContent>
  <bookViews>
    <workbookView xWindow="0" yWindow="0" windowWidth="20400" windowHeight="7755"/>
  </bookViews>
  <sheets>
    <sheet name="NÓMINA 2DA QNA DICIEMBRE 2022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1" l="1"/>
  <c r="L33" i="1"/>
  <c r="J33" i="1"/>
  <c r="H33" i="1"/>
  <c r="F33" i="1"/>
  <c r="N32" i="1"/>
  <c r="L32" i="1"/>
  <c r="J32" i="1"/>
  <c r="H32" i="1"/>
  <c r="F32" i="1"/>
  <c r="N14" i="1"/>
  <c r="L14" i="1"/>
  <c r="J14" i="1"/>
  <c r="H14" i="1"/>
  <c r="F14" i="1"/>
  <c r="N13" i="1"/>
  <c r="L13" i="1"/>
  <c r="J13" i="1"/>
  <c r="H13" i="1"/>
  <c r="F13" i="1"/>
  <c r="N12" i="1"/>
  <c r="L12" i="1"/>
  <c r="J12" i="1"/>
  <c r="H12" i="1"/>
  <c r="F12" i="1"/>
  <c r="N11" i="1"/>
  <c r="L11" i="1"/>
  <c r="J11" i="1"/>
  <c r="H11" i="1"/>
  <c r="F11" i="1"/>
  <c r="N10" i="1"/>
  <c r="L10" i="1"/>
  <c r="J10" i="1"/>
  <c r="H10" i="1"/>
  <c r="F10" i="1"/>
  <c r="N9" i="1"/>
  <c r="L9" i="1"/>
  <c r="J9" i="1"/>
  <c r="H9" i="1"/>
  <c r="F9" i="1"/>
  <c r="N8" i="1"/>
  <c r="L8" i="1"/>
  <c r="J8" i="1"/>
  <c r="H8" i="1"/>
  <c r="F8" i="1"/>
  <c r="N7" i="1"/>
  <c r="L7" i="1"/>
  <c r="J7" i="1"/>
  <c r="H7" i="1"/>
  <c r="F7" i="1"/>
  <c r="N6" i="1"/>
  <c r="L6" i="1"/>
  <c r="J6" i="1"/>
  <c r="H6" i="1"/>
  <c r="F6" i="1"/>
  <c r="G6" i="1" l="1"/>
  <c r="I6" i="1"/>
  <c r="K6" i="1" s="1"/>
  <c r="M6" i="1" s="1"/>
  <c r="O6" i="1" s="1"/>
  <c r="G7" i="1"/>
  <c r="I7" i="1"/>
  <c r="K7" i="1" s="1"/>
  <c r="M7" i="1" s="1"/>
  <c r="O7" i="1" s="1"/>
  <c r="G8" i="1"/>
  <c r="I8" i="1"/>
  <c r="K8" i="1" s="1"/>
  <c r="M8" i="1" s="1"/>
  <c r="P8" i="1" s="1"/>
  <c r="G9" i="1"/>
  <c r="I9" i="1"/>
  <c r="K9" i="1" s="1"/>
  <c r="M9" i="1" s="1"/>
  <c r="P9" i="1" s="1"/>
  <c r="G10" i="1"/>
  <c r="I10" i="1"/>
  <c r="K10" i="1" s="1"/>
  <c r="M10" i="1" s="1"/>
  <c r="P10" i="1" s="1"/>
  <c r="G11" i="1"/>
  <c r="I11" i="1"/>
  <c r="K11" i="1" s="1"/>
  <c r="M11" i="1" s="1"/>
  <c r="P11" i="1" s="1"/>
  <c r="G12" i="1"/>
  <c r="I12" i="1"/>
  <c r="K12" i="1" s="1"/>
  <c r="M12" i="1" s="1"/>
  <c r="P12" i="1" s="1"/>
  <c r="G13" i="1"/>
  <c r="I13" i="1"/>
  <c r="K13" i="1" s="1"/>
  <c r="M13" i="1" s="1"/>
  <c r="P13" i="1" s="1"/>
  <c r="G14" i="1"/>
  <c r="I14" i="1"/>
  <c r="K14" i="1" s="1"/>
  <c r="M14" i="1" s="1"/>
  <c r="P14" i="1" s="1"/>
  <c r="G32" i="1"/>
  <c r="I32" i="1"/>
  <c r="K32" i="1" s="1"/>
  <c r="M32" i="1" s="1"/>
  <c r="P32" i="1" s="1"/>
  <c r="G33" i="1"/>
  <c r="I33" i="1"/>
  <c r="K33" i="1" s="1"/>
  <c r="M33" i="1" s="1"/>
  <c r="P33" i="1" s="1"/>
  <c r="R13" i="1" l="1"/>
  <c r="R12" i="1"/>
  <c r="R11" i="1"/>
  <c r="R7" i="1"/>
  <c r="R6" i="1"/>
  <c r="R33" i="1"/>
  <c r="R32" i="1"/>
  <c r="R14" i="1"/>
  <c r="R10" i="1"/>
  <c r="R9" i="1"/>
  <c r="R8" i="1"/>
  <c r="R15" i="1" l="1"/>
</calcChain>
</file>

<file path=xl/sharedStrings.xml><?xml version="1.0" encoding="utf-8"?>
<sst xmlns="http://schemas.openxmlformats.org/spreadsheetml/2006/main" count="92" uniqueCount="54">
  <si>
    <t>SISTEMA PARA EL DESARROLLO INTEGRAL DE LA FAMILIA DEL MUNICIPIO DE CUAUTLA JALISCO</t>
  </si>
  <si>
    <t xml:space="preserve">NÓMINA DE SUELDOS                             </t>
  </si>
  <si>
    <t>RFC. SDI861030GD7</t>
  </si>
  <si>
    <t>(-)</t>
  </si>
  <si>
    <t>(=)</t>
  </si>
  <si>
    <t>(x)</t>
  </si>
  <si>
    <t>(+)</t>
  </si>
  <si>
    <t xml:space="preserve">NOMBRE </t>
  </si>
  <si>
    <t>CARGO</t>
  </si>
  <si>
    <t>Días Laborados</t>
  </si>
  <si>
    <t>Salario Diario</t>
  </si>
  <si>
    <t xml:space="preserve">Sueldo a Recibir </t>
  </si>
  <si>
    <t xml:space="preserve">Ayuda para Despensa </t>
  </si>
  <si>
    <t xml:space="preserve">Limite Inferior </t>
  </si>
  <si>
    <t xml:space="preserve">Excedente s/limite Inferior </t>
  </si>
  <si>
    <t>% Sobre Excedente</t>
  </si>
  <si>
    <t>Impuesto Marginal</t>
  </si>
  <si>
    <t xml:space="preserve">Cuota Fija </t>
  </si>
  <si>
    <t xml:space="preserve">Impuesto </t>
  </si>
  <si>
    <t>Subsidio Correspondiente</t>
  </si>
  <si>
    <t>ISR Neto</t>
  </si>
  <si>
    <t>Subsidio al Empleo</t>
  </si>
  <si>
    <t>TOTAL</t>
  </si>
  <si>
    <t>FIRMA</t>
  </si>
  <si>
    <t>GLORIA ELIZABETH GARCÍA TORRES</t>
  </si>
  <si>
    <t>DIRECTORA</t>
  </si>
  <si>
    <t>JORGE MELECIO SOLTERO ALENCASTRO</t>
  </si>
  <si>
    <t>CONTADOR</t>
  </si>
  <si>
    <t>KARINA LUCILA GUTIERREZ REYES</t>
  </si>
  <si>
    <t xml:space="preserve">PROMOTORA </t>
  </si>
  <si>
    <t>ANA LAURA LOERA DE LA CRUZ</t>
  </si>
  <si>
    <t>GUILLERMO BARAJAS GUITRÓN</t>
  </si>
  <si>
    <t>CHOFER</t>
  </si>
  <si>
    <t xml:space="preserve">VICTOR HUGO FERNANDEZ GARCÍA </t>
  </si>
  <si>
    <t>OFELIA GARCÍA GALVAN</t>
  </si>
  <si>
    <t>ENC. DE COMEDOR T/M</t>
  </si>
  <si>
    <t>ENC. DE COMEDOR T/V</t>
  </si>
  <si>
    <t>REFUGIO RODRIGUEZ JIMENEZ</t>
  </si>
  <si>
    <t>INTENDENTE</t>
  </si>
  <si>
    <t>___________________________________</t>
  </si>
  <si>
    <t>__________________________________</t>
  </si>
  <si>
    <t>LUZ DEL CARMEN LÓPEZ VALLE</t>
  </si>
  <si>
    <t>GLORIA ELIZABETH GARCIA TORRES</t>
  </si>
  <si>
    <t>PRESIDENTA DIF MUNICIPAL</t>
  </si>
  <si>
    <t xml:space="preserve">NÓMINA DE SUELDOS ENCARGADAS DE COMEDOR CHILACAYOTE                            </t>
  </si>
  <si>
    <t>PETRA CONTRERAS MACEDO</t>
  </si>
  <si>
    <t xml:space="preserve">ENC. DE COMEDOR </t>
  </si>
  <si>
    <t>OLGA GEORGINA CONTRERAS MACEDO</t>
  </si>
  <si>
    <t>DIRECTORA DIF MUNICIPAL</t>
  </si>
  <si>
    <t>CARGGO</t>
  </si>
  <si>
    <t>R.F.C.</t>
  </si>
  <si>
    <t>Descuentos</t>
  </si>
  <si>
    <t xml:space="preserve">XITLALI JOSELYN GALVAN GARCÍA </t>
  </si>
  <si>
    <t>PERIODO DEL 16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</si>
</sst>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lbertus MT Lt"/>
    </font>
    <font>
      <sz val="14"/>
      <color theme="1"/>
      <name val="Calibri"/>
      <family val="2"/>
      <scheme val="minor"/>
    </font>
    <font>
      <b/>
      <sz val="10"/>
      <color theme="1"/>
      <name val="Albertus MT Lt"/>
    </font>
    <font>
      <b/>
      <sz val="9"/>
      <color theme="1"/>
      <name val="Albertus MT Lt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4"/>
      <color theme="1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sz val="10"/>
      <color theme="1"/>
      <name val="Albertus MT Lt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5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4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i/>
      <sz val="5"/>
      <color theme="1"/>
      <name val="Calibri"/>
      <family val="2"/>
      <scheme val="minor"/>
    </font>
    <font>
      <b/>
      <sz val="7"/>
      <color theme="1"/>
      <name val="Calibri Light"/>
      <family val="2"/>
      <scheme val="major"/>
    </font>
    <font>
      <b/>
      <sz val="7"/>
      <color theme="1"/>
      <name val="Calibri"/>
      <family val="2"/>
      <scheme val="minor"/>
    </font>
    <font>
      <sz val="4"/>
      <color theme="0"/>
      <name val="Calibri"/>
      <family val="2"/>
      <scheme val="minor"/>
    </font>
    <font>
      <i/>
      <sz val="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3366"/>
        <bgColor theme="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/>
    <xf numFmtId="0" fontId="7" fillId="0" borderId="0" xfId="0" applyFont="1"/>
    <xf numFmtId="0" fontId="3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44" fontId="13" fillId="0" borderId="1" xfId="0" applyNumberFormat="1" applyFont="1" applyBorder="1"/>
    <xf numFmtId="4" fontId="10" fillId="0" borderId="1" xfId="0" applyNumberFormat="1" applyFont="1" applyBorder="1"/>
    <xf numFmtId="0" fontId="10" fillId="0" borderId="1" xfId="0" applyFont="1" applyBorder="1"/>
    <xf numFmtId="2" fontId="10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44" fontId="11" fillId="0" borderId="1" xfId="0" applyNumberFormat="1" applyFont="1" applyBorder="1"/>
    <xf numFmtId="0" fontId="0" fillId="0" borderId="1" xfId="0" applyBorder="1"/>
    <xf numFmtId="2" fontId="15" fillId="0" borderId="1" xfId="0" applyNumberFormat="1" applyFont="1" applyBorder="1" applyAlignment="1">
      <alignment horizontal="left" indent="2"/>
    </xf>
    <xf numFmtId="0" fontId="16" fillId="0" borderId="0" xfId="0" applyFont="1" applyFill="1"/>
    <xf numFmtId="0" fontId="17" fillId="0" borderId="0" xfId="0" applyFont="1" applyAlignment="1">
      <alignment horizontal="center" wrapText="1"/>
    </xf>
    <xf numFmtId="44" fontId="0" fillId="0" borderId="0" xfId="0" applyNumberFormat="1"/>
    <xf numFmtId="44" fontId="17" fillId="0" borderId="0" xfId="0" applyNumberFormat="1" applyFont="1"/>
    <xf numFmtId="4" fontId="0" fillId="0" borderId="0" xfId="0" applyNumberFormat="1"/>
    <xf numFmtId="0" fontId="0" fillId="0" borderId="0" xfId="0" applyNumberFormat="1"/>
    <xf numFmtId="44" fontId="12" fillId="4" borderId="0" xfId="0" applyNumberFormat="1" applyFont="1" applyFill="1" applyAlignment="1">
      <alignment horizontal="center" vertical="center"/>
    </xf>
    <xf numFmtId="0" fontId="18" fillId="0" borderId="0" xfId="0" applyFont="1"/>
    <xf numFmtId="0" fontId="19" fillId="5" borderId="2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left" vertical="center" wrapText="1"/>
    </xf>
    <xf numFmtId="0" fontId="22" fillId="5" borderId="3" xfId="0" applyFont="1" applyFill="1" applyBorder="1" applyAlignment="1">
      <alignment horizontal="left" vertical="center" wrapText="1"/>
    </xf>
    <xf numFmtId="44" fontId="21" fillId="5" borderId="3" xfId="0" applyNumberFormat="1" applyFont="1" applyFill="1" applyBorder="1" applyAlignment="1">
      <alignment horizontal="left" vertical="center" wrapText="1"/>
    </xf>
    <xf numFmtId="0" fontId="23" fillId="5" borderId="3" xfId="0" applyFont="1" applyFill="1" applyBorder="1" applyAlignment="1">
      <alignment horizontal="left" vertical="center" wrapText="1"/>
    </xf>
    <xf numFmtId="0" fontId="24" fillId="5" borderId="3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center" wrapText="1"/>
    </xf>
    <xf numFmtId="44" fontId="10" fillId="0" borderId="1" xfId="0" applyNumberFormat="1" applyFont="1" applyBorder="1"/>
    <xf numFmtId="10" fontId="10" fillId="0" borderId="1" xfId="0" applyNumberFormat="1" applyFont="1" applyBorder="1"/>
    <xf numFmtId="0" fontId="14" fillId="7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/>
    </xf>
    <xf numFmtId="44" fontId="13" fillId="6" borderId="1" xfId="0" applyNumberFormat="1" applyFont="1" applyFill="1" applyBorder="1"/>
    <xf numFmtId="4" fontId="10" fillId="6" borderId="1" xfId="0" applyNumberFormat="1" applyFont="1" applyFill="1" applyBorder="1"/>
    <xf numFmtId="44" fontId="10" fillId="6" borderId="1" xfId="0" applyNumberFormat="1" applyFont="1" applyFill="1" applyBorder="1"/>
    <xf numFmtId="10" fontId="10" fillId="6" borderId="1" xfId="0" applyNumberFormat="1" applyFont="1" applyFill="1" applyBorder="1"/>
    <xf numFmtId="2" fontId="10" fillId="6" borderId="1" xfId="0" applyNumberFormat="1" applyFont="1" applyFill="1" applyBorder="1" applyAlignment="1">
      <alignment horizontal="center"/>
    </xf>
    <xf numFmtId="0" fontId="10" fillId="6" borderId="1" xfId="0" applyFont="1" applyFill="1" applyBorder="1"/>
    <xf numFmtId="2" fontId="10" fillId="6" borderId="1" xfId="0" applyNumberFormat="1" applyFont="1" applyFill="1" applyBorder="1"/>
    <xf numFmtId="44" fontId="11" fillId="6" borderId="1" xfId="0" applyNumberFormat="1" applyFont="1" applyFill="1" applyBorder="1"/>
    <xf numFmtId="0" fontId="0" fillId="6" borderId="1" xfId="0" applyFill="1" applyBorder="1"/>
    <xf numFmtId="44" fontId="11" fillId="4" borderId="0" xfId="1" applyNumberFormat="1" applyFont="1" applyFill="1"/>
    <xf numFmtId="0" fontId="25" fillId="0" borderId="1" xfId="0" applyFont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 wrapText="1"/>
    </xf>
    <xf numFmtId="0" fontId="26" fillId="0" borderId="1" xfId="0" applyFont="1" applyBorder="1"/>
    <xf numFmtId="44" fontId="27" fillId="0" borderId="1" xfId="0" applyNumberFormat="1" applyFont="1" applyBorder="1"/>
    <xf numFmtId="0" fontId="26" fillId="6" borderId="1" xfId="0" applyFont="1" applyFill="1" applyBorder="1"/>
    <xf numFmtId="0" fontId="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8" fillId="2" borderId="0" xfId="0" applyFont="1" applyFill="1" applyAlignment="1">
      <alignment horizontal="center"/>
    </xf>
    <xf numFmtId="0" fontId="15" fillId="0" borderId="0" xfId="0" applyFont="1"/>
    <xf numFmtId="44" fontId="15" fillId="3" borderId="0" xfId="0" applyNumberFormat="1" applyFont="1" applyFill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4" fontId="15" fillId="0" borderId="1" xfId="0" applyNumberFormat="1" applyFont="1" applyBorder="1"/>
    <xf numFmtId="0" fontId="15" fillId="0" borderId="1" xfId="0" applyFont="1" applyBorder="1"/>
    <xf numFmtId="2" fontId="15" fillId="0" borderId="1" xfId="0" applyNumberFormat="1" applyFont="1" applyBorder="1" applyAlignment="1">
      <alignment horizontal="center"/>
    </xf>
    <xf numFmtId="2" fontId="15" fillId="0" borderId="1" xfId="0" applyNumberFormat="1" applyFont="1" applyBorder="1"/>
    <xf numFmtId="44" fontId="15" fillId="0" borderId="1" xfId="0" applyNumberFormat="1" applyFont="1" applyBorder="1" applyAlignment="1">
      <alignment horizontal="left" vertical="center"/>
    </xf>
    <xf numFmtId="44" fontId="15" fillId="0" borderId="1" xfId="0" applyNumberFormat="1" applyFont="1" applyBorder="1"/>
    <xf numFmtId="0" fontId="15" fillId="0" borderId="1" xfId="0" applyNumberFormat="1" applyFont="1" applyBorder="1"/>
    <xf numFmtId="0" fontId="15" fillId="0" borderId="1" xfId="0" applyNumberFormat="1" applyFont="1" applyBorder="1" applyAlignment="1">
      <alignment horizontal="center"/>
    </xf>
    <xf numFmtId="0" fontId="29" fillId="0" borderId="1" xfId="0" applyFont="1" applyBorder="1" applyAlignment="1">
      <alignment horizontal="center" vertical="center" wrapText="1"/>
    </xf>
    <xf numFmtId="44" fontId="12" fillId="0" borderId="1" xfId="0" applyNumberFormat="1" applyFont="1" applyBorder="1"/>
    <xf numFmtId="0" fontId="6" fillId="0" borderId="0" xfId="0" applyFont="1" applyAlignment="1">
      <alignment horizontal="left" indent="5"/>
    </xf>
    <xf numFmtId="0" fontId="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indent="1"/>
    </xf>
    <xf numFmtId="0" fontId="18" fillId="0" borderId="0" xfId="0" applyFont="1" applyAlignment="1">
      <alignment horizontal="left" indent="4"/>
    </xf>
  </cellXfs>
  <cellStyles count="2">
    <cellStyle name="Moneda" xfId="1" builtinId="4"/>
    <cellStyle name="Normal" xfId="0" builtinId="0"/>
  </cellStyles>
  <dxfs count="19"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7"/>
        <color theme="1"/>
        <name val="Calibri"/>
        <scheme val="minor"/>
      </font>
      <numFmt numFmtId="34" formatCode="_-&quot;$&quot;* #,##0.00_-;\-&quot;$&quot;* #,##0.00_-;_-&quot;$&quot;* &quot;-&quot;??_-;_-@_-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4"/>
        <color theme="1"/>
        <name val="Calibri"/>
        <scheme val="minor"/>
      </font>
      <numFmt numFmtId="34" formatCode="_-&quot;$&quot;* #,##0.00_-;\-&quot;$&quot;* #,##0.00_-;_-&quot;$&quot;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34" formatCode="_-&quot;$&quot;* #,##0.00_-;\-&quot;$&quot;* #,##0.00_-;_-&quot;$&quot;* &quot;-&quot;??_-;_-@_-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sz val="7"/>
        <color theme="1"/>
        <name val="Calibri"/>
        <scheme val="minor"/>
      </font>
      <numFmt numFmtId="34" formatCode="_-&quot;$&quot;* #,##0.00_-;\-&quot;$&quot;* #,##0.00_-;_-&quot;$&quot;* &quot;-&quot;??_-;_-@_-"/>
    </dxf>
    <dxf>
      <border outline="0">
        <left style="thin">
          <color indexed="64"/>
        </left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5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4"/>
        <color theme="1"/>
        <name val="Calibri"/>
        <scheme val="minor"/>
      </font>
      <alignment horizontal="center" vertical="bottom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b/>
        <strike val="0"/>
        <outline val="0"/>
        <shadow val="0"/>
        <u val="none"/>
        <vertAlign val="baseline"/>
        <sz val="7"/>
        <color theme="1"/>
        <name val="Calibri Light"/>
        <scheme val="major"/>
      </font>
      <border outline="0">
        <right style="thin">
          <color indexed="64"/>
        </right>
      </border>
    </dxf>
    <dxf>
      <fill>
        <patternFill patternType="solid">
          <fgColor indexed="64"/>
          <bgColor rgb="FF993366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295275</xdr:colOff>
      <xdr:row>0</xdr:row>
      <xdr:rowOff>0</xdr:rowOff>
    </xdr:from>
    <xdr:to>
      <xdr:col>18</xdr:col>
      <xdr:colOff>1190626</xdr:colOff>
      <xdr:row>4</xdr:row>
      <xdr:rowOff>95250</xdr:rowOff>
    </xdr:to>
    <xdr:pic>
      <xdr:nvPicPr>
        <xdr:cNvPr id="2" name="Imagen 1" descr="C:\Users\dif1\Downloads\FB_IMG_163345400748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0"/>
          <a:ext cx="1400176" cy="10382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oneCellAnchor>
    <xdr:from>
      <xdr:col>17</xdr:col>
      <xdr:colOff>342900</xdr:colOff>
      <xdr:row>25</xdr:row>
      <xdr:rowOff>114300</xdr:rowOff>
    </xdr:from>
    <xdr:ext cx="1352550" cy="1019176"/>
    <xdr:pic>
      <xdr:nvPicPr>
        <xdr:cNvPr id="3" name="Imagen 2" descr="C:\Users\dif1\Downloads\FB_IMG_1633454007481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3775" y="6981825"/>
          <a:ext cx="1352550" cy="10191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1/Desktop/NOMINAS%202021%20%20%202124/TRANSPARENCIA/1RA%20QUINCENA%20NOVIEM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ÓMINA 1RA QUINCENA NOVIEMBRE"/>
      <sheetName val="Tablas ISR Subsidio"/>
    </sheetNames>
    <sheetDataSet>
      <sheetData sheetId="0"/>
      <sheetData sheetId="1">
        <row r="7">
          <cell r="J7">
            <v>200.85</v>
          </cell>
        </row>
        <row r="8">
          <cell r="B8">
            <v>318.01</v>
          </cell>
          <cell r="D8">
            <v>6.15</v>
          </cell>
          <cell r="E8">
            <v>6.4000000000000001E-2</v>
          </cell>
        </row>
        <row r="9">
          <cell r="B9">
            <v>2699.41</v>
          </cell>
          <cell r="D9">
            <v>158.55000000000001</v>
          </cell>
          <cell r="E9">
            <v>0.10879999999999999</v>
          </cell>
          <cell r="J9">
            <v>200.7</v>
          </cell>
        </row>
        <row r="12">
          <cell r="J12">
            <v>174.75</v>
          </cell>
        </row>
        <row r="15">
          <cell r="J15">
            <v>125.1</v>
          </cell>
        </row>
        <row r="17">
          <cell r="J17">
            <v>0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5:S14" totalsRowShown="0" headerRowDxfId="18">
  <autoFilter ref="A5:S14"/>
  <tableColumns count="19">
    <tableColumn id="1" name="NOMBRE " dataDxfId="17"/>
    <tableColumn id="2" name="R.F.C." dataDxfId="16"/>
    <tableColumn id="19" name="CARGGO" dataDxfId="15"/>
    <tableColumn id="3" name="Días Laborados" dataDxfId="14"/>
    <tableColumn id="4" name="Salario Diario" dataDxfId="13"/>
    <tableColumn id="17" name="Sueldo a Recibir " dataDxfId="12">
      <calculatedColumnFormula>Tabla1[[#This Row],[Salario Diario]]*Tabla1[[#This Row],[Días Laborados]]</calculatedColumnFormula>
    </tableColumn>
    <tableColumn id="5" name="Ayuda para Despensa ">
      <calculatedColumnFormula>Tabla1[[#This Row],[Sueldo a Recibir ]]*0.05</calculatedColumnFormula>
    </tableColumn>
    <tableColumn id="6" name="Limite Inferior " dataDxfId="11">
      <calculatedColumnFormula>'[1]Tablas ISR Subsidio'!B6</calculatedColumnFormula>
    </tableColumn>
    <tableColumn id="7" name="Excedente s/limite Inferior " dataDxfId="10">
      <calculatedColumnFormula>Tabla1[[#This Row],[Sueldo a Recibir ]]-Tabla1[[#This Row],[Limite Inferior ]]</calculatedColumnFormula>
    </tableColumn>
    <tableColumn id="8" name="% Sobre Excedente" dataDxfId="9">
      <calculatedColumnFormula>'[1]Tablas ISR Subsidio'!E9</calculatedColumnFormula>
    </tableColumn>
    <tableColumn id="9" name="Impuesto Marginal" dataDxfId="8">
      <calculatedColumnFormula>Tabla1[[#This Row],[Excedente s/limite Inferior ]]*Tabla1[[#This Row],[% Sobre Excedente]]</calculatedColumnFormula>
    </tableColumn>
    <tableColumn id="10" name="Cuota Fija " dataDxfId="7">
      <calculatedColumnFormula>'[1]Tablas ISR Subsidio'!D9</calculatedColumnFormula>
    </tableColumn>
    <tableColumn id="11" name="Impuesto " dataDxfId="6">
      <calculatedColumnFormula>Tabla1[[#This Row],[Impuesto Marginal]]+Tabla1[[#This Row],[Cuota Fija ]]</calculatedColumnFormula>
    </tableColumn>
    <tableColumn id="12" name="Subsidio Correspondiente" dataDxfId="5">
      <calculatedColumnFormula>'[1]Tablas ISR Subsidio'!J17</calculatedColumnFormula>
    </tableColumn>
    <tableColumn id="13" name="ISR Neto" dataDxfId="4">
      <calculatedColumnFormula>Tabla1[[#This Row],[Impuesto ]]</calculatedColumnFormula>
    </tableColumn>
    <tableColumn id="14" name="Subsidio al Empleo" dataDxfId="3"/>
    <tableColumn id="20" name="Descuentos" dataDxfId="2"/>
    <tableColumn id="15" name="TOTAL" dataDxfId="1">
      <calculatedColumnFormula>Tabla1[[#This Row],[Sueldo a Recibir ]]+Tabla1[[#This Row],[Ayuda para Despensa ]]+Tabla1[[#This Row],[Subsidio al Empleo]]</calculatedColumnFormula>
    </tableColumn>
    <tableColumn id="16" name="FIRMA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tabSelected="1" topLeftCell="A25" zoomScale="140" zoomScaleNormal="140" workbookViewId="0">
      <selection activeCell="G34" sqref="G34"/>
    </sheetView>
  </sheetViews>
  <sheetFormatPr baseColWidth="10" defaultRowHeight="15" x14ac:dyDescent="0.25"/>
  <cols>
    <col min="1" max="1" width="20.85546875" customWidth="1"/>
    <col min="2" max="3" width="7.85546875" customWidth="1"/>
    <col min="4" max="4" width="4.42578125" customWidth="1"/>
    <col min="5" max="5" width="6.140625" customWidth="1"/>
    <col min="6" max="6" width="7.140625" customWidth="1"/>
    <col min="7" max="7" width="6" customWidth="1"/>
    <col min="8" max="8" width="4.85546875" customWidth="1"/>
    <col min="9" max="9" width="5.140625" customWidth="1"/>
    <col min="10" max="10" width="4.28515625" customWidth="1"/>
    <col min="11" max="12" width="4.140625" customWidth="1"/>
    <col min="13" max="13" width="4.42578125" customWidth="1"/>
    <col min="14" max="15" width="5" customWidth="1"/>
    <col min="16" max="16" width="5.140625" customWidth="1"/>
    <col min="17" max="17" width="4.5703125" customWidth="1"/>
    <col min="18" max="18" width="7.5703125" customWidth="1"/>
    <col min="19" max="19" width="19.28515625" customWidth="1"/>
  </cols>
  <sheetData>
    <row r="1" spans="1:19" ht="24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19" x14ac:dyDescent="0.25">
      <c r="A2" s="73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 t="s">
        <v>2</v>
      </c>
      <c r="M2" s="73"/>
      <c r="N2" s="73"/>
      <c r="O2" s="73"/>
      <c r="P2" s="73"/>
      <c r="Q2" s="56"/>
    </row>
    <row r="3" spans="1:19" x14ac:dyDescent="0.25">
      <c r="A3" s="4" t="s">
        <v>53</v>
      </c>
    </row>
    <row r="4" spans="1:19" ht="20.25" customHeight="1" x14ac:dyDescent="0.25">
      <c r="H4" s="58" t="s">
        <v>3</v>
      </c>
      <c r="I4" s="58" t="s">
        <v>4</v>
      </c>
      <c r="J4" s="58" t="s">
        <v>5</v>
      </c>
      <c r="K4" s="58" t="s">
        <v>4</v>
      </c>
      <c r="L4" s="58" t="s">
        <v>6</v>
      </c>
      <c r="M4" s="58" t="s">
        <v>4</v>
      </c>
      <c r="N4" s="59"/>
      <c r="O4" s="59"/>
      <c r="P4" s="59"/>
      <c r="Q4" s="59"/>
    </row>
    <row r="5" spans="1:19" ht="43.5" customHeight="1" x14ac:dyDescent="0.25">
      <c r="A5" s="6" t="s">
        <v>7</v>
      </c>
      <c r="B5" s="7" t="s">
        <v>50</v>
      </c>
      <c r="C5" s="7" t="s">
        <v>49</v>
      </c>
      <c r="D5" s="8" t="s">
        <v>9</v>
      </c>
      <c r="E5" s="9" t="s">
        <v>10</v>
      </c>
      <c r="F5" s="9" t="s">
        <v>11</v>
      </c>
      <c r="G5" s="9" t="s">
        <v>12</v>
      </c>
      <c r="H5" s="60" t="s">
        <v>13</v>
      </c>
      <c r="I5" s="61" t="s">
        <v>14</v>
      </c>
      <c r="J5" s="61" t="s">
        <v>15</v>
      </c>
      <c r="K5" s="61" t="s">
        <v>16</v>
      </c>
      <c r="L5" s="61" t="s">
        <v>17</v>
      </c>
      <c r="M5" s="61" t="s">
        <v>18</v>
      </c>
      <c r="N5" s="61" t="s">
        <v>19</v>
      </c>
      <c r="O5" s="61" t="s">
        <v>20</v>
      </c>
      <c r="P5" s="61" t="s">
        <v>21</v>
      </c>
      <c r="Q5" s="8" t="s">
        <v>51</v>
      </c>
      <c r="R5" s="7" t="s">
        <v>22</v>
      </c>
      <c r="S5" s="10" t="s">
        <v>23</v>
      </c>
    </row>
    <row r="6" spans="1:19" ht="22.5" customHeight="1" x14ac:dyDescent="0.25">
      <c r="A6" s="53" t="s">
        <v>24</v>
      </c>
      <c r="B6" s="70"/>
      <c r="C6" s="51" t="s">
        <v>25</v>
      </c>
      <c r="D6" s="12">
        <v>15</v>
      </c>
      <c r="E6" s="71">
        <v>273.76</v>
      </c>
      <c r="F6" s="71">
        <f>Tabla1[[#This Row],[Salario Diario]]*Tabla1[[#This Row],[Días Laborados]]</f>
        <v>4106.3999999999996</v>
      </c>
      <c r="G6" s="13">
        <f>Tabla1[[#This Row],[Sueldo a Recibir ]]*0.05</f>
        <v>205.32</v>
      </c>
      <c r="H6" s="62">
        <f>'[1]Tablas ISR Subsidio'!B9</f>
        <v>2699.41</v>
      </c>
      <c r="I6" s="63">
        <f>Tabla1[[#This Row],[Sueldo a Recibir ]]-Tabla1[[#This Row],[Limite Inferior ]]</f>
        <v>1406.9899999999998</v>
      </c>
      <c r="J6" s="63">
        <f>'[1]Tablas ISR Subsidio'!E9</f>
        <v>0.10879999999999999</v>
      </c>
      <c r="K6" s="64">
        <f>Tabla1[[#This Row],[Excedente s/limite Inferior ]]*Tabla1[[#This Row],[% Sobre Excedente]]</f>
        <v>153.08051199999997</v>
      </c>
      <c r="L6" s="63">
        <f>'[1]Tablas ISR Subsidio'!D9</f>
        <v>158.55000000000001</v>
      </c>
      <c r="M6" s="65">
        <f>Tabla1[[#This Row],[Impuesto Marginal]]+Tabla1[[#This Row],[Cuota Fija ]]</f>
        <v>311.63051199999995</v>
      </c>
      <c r="N6" s="63">
        <f>'[1]Tablas ISR Subsidio'!J17</f>
        <v>0</v>
      </c>
      <c r="O6" s="66">
        <f>Tabla1[[#This Row],[Impuesto ]]</f>
        <v>311.63051199999995</v>
      </c>
      <c r="P6" s="67">
        <v>0</v>
      </c>
      <c r="Q6" s="67"/>
      <c r="R6" s="54">
        <f>Tabla1[[#This Row],[Sueldo a Recibir ]]+Tabla1[[#This Row],[Ayuda para Despensa ]]-Tabla1[[#This Row],[ISR Neto]]</f>
        <v>4000.0894879999996</v>
      </c>
      <c r="S6" s="19"/>
    </row>
    <row r="7" spans="1:19" ht="22.5" customHeight="1" x14ac:dyDescent="0.25">
      <c r="A7" s="53" t="s">
        <v>26</v>
      </c>
      <c r="B7" s="70"/>
      <c r="C7" s="51" t="s">
        <v>27</v>
      </c>
      <c r="D7" s="12">
        <v>15</v>
      </c>
      <c r="E7" s="71">
        <v>220</v>
      </c>
      <c r="F7" s="71">
        <f>Tabla1[[#This Row],[Salario Diario]]*Tabla1[[#This Row],[Días Laborados]]</f>
        <v>3300</v>
      </c>
      <c r="G7" s="13">
        <f>Tabla1[[#This Row],[Sueldo a Recibir ]]*0.05</f>
        <v>165</v>
      </c>
      <c r="H7" s="62">
        <f>'[1]Tablas ISR Subsidio'!B9</f>
        <v>2699.41</v>
      </c>
      <c r="I7" s="63">
        <f>Tabla1[[#This Row],[Sueldo a Recibir ]]-Tabla1[[#This Row],[Limite Inferior ]]</f>
        <v>600.59000000000015</v>
      </c>
      <c r="J7" s="63">
        <f>'[1]Tablas ISR Subsidio'!E9</f>
        <v>0.10879999999999999</v>
      </c>
      <c r="K7" s="64">
        <f>Tabla1[[#This Row],[Excedente s/limite Inferior ]]*Tabla1[[#This Row],[% Sobre Excedente]]</f>
        <v>65.344192000000007</v>
      </c>
      <c r="L7" s="63">
        <f>'[1]Tablas ISR Subsidio'!D9</f>
        <v>158.55000000000001</v>
      </c>
      <c r="M7" s="65">
        <f>Tabla1[[#This Row],[Impuesto Marginal]]+Tabla1[[#This Row],[Cuota Fija ]]</f>
        <v>223.89419200000003</v>
      </c>
      <c r="N7" s="20">
        <f>'[1]Tablas ISR Subsidio'!J15</f>
        <v>125.1</v>
      </c>
      <c r="O7" s="67">
        <f>Tabla1[[#This Row],[Impuesto ]]-Tabla1[[#This Row],[Subsidio Correspondiente]]</f>
        <v>98.794192000000038</v>
      </c>
      <c r="P7" s="67">
        <v>0</v>
      </c>
      <c r="Q7" s="67"/>
      <c r="R7" s="54">
        <f>Tabla1[[#This Row],[Sueldo a Recibir ]]+Tabla1[[#This Row],[Ayuda para Despensa ]]-Tabla1[[#This Row],[ISR Neto]]</f>
        <v>3366.2058080000002</v>
      </c>
      <c r="S7" s="19"/>
    </row>
    <row r="8" spans="1:19" ht="22.5" customHeight="1" x14ac:dyDescent="0.25">
      <c r="A8" s="53" t="s">
        <v>28</v>
      </c>
      <c r="B8" s="70"/>
      <c r="C8" s="51" t="s">
        <v>29</v>
      </c>
      <c r="D8" s="12">
        <v>15</v>
      </c>
      <c r="E8" s="71">
        <v>147.72</v>
      </c>
      <c r="F8" s="71">
        <f>Tabla1[[#This Row],[Salario Diario]]*Tabla1[[#This Row],[Días Laborados]]</f>
        <v>2215.8000000000002</v>
      </c>
      <c r="G8" s="13">
        <f>Tabla1[[#This Row],[Sueldo a Recibir ]]*0.05</f>
        <v>110.79000000000002</v>
      </c>
      <c r="H8" s="62">
        <f>'[1]Tablas ISR Subsidio'!B8</f>
        <v>318.01</v>
      </c>
      <c r="I8" s="68">
        <f>Tabla1[[#This Row],[Sueldo a Recibir ]]-Tabla1[[#This Row],[Limite Inferior ]]</f>
        <v>1897.7900000000002</v>
      </c>
      <c r="J8" s="68">
        <f>'[1]Tablas ISR Subsidio'!E8</f>
        <v>6.4000000000000001E-2</v>
      </c>
      <c r="K8" s="69">
        <f>Tabla1[[#This Row],[Excedente s/limite Inferior ]]*Tabla1[[#This Row],[% Sobre Excedente]]</f>
        <v>121.45856000000002</v>
      </c>
      <c r="L8" s="68">
        <f>'[1]Tablas ISR Subsidio'!D8</f>
        <v>6.15</v>
      </c>
      <c r="M8" s="68">
        <f>Tabla1[[#This Row],[Impuesto Marginal]]+Tabla1[[#This Row],[Cuota Fija ]]</f>
        <v>127.60856000000003</v>
      </c>
      <c r="N8" s="68">
        <f>'[1]Tablas ISR Subsidio'!J12</f>
        <v>174.75</v>
      </c>
      <c r="O8" s="67">
        <v>0</v>
      </c>
      <c r="P8" s="67">
        <f>Tabla1[[#This Row],[Subsidio Correspondiente]]-Tabla1[[#This Row],[Impuesto ]]</f>
        <v>47.141439999999974</v>
      </c>
      <c r="Q8" s="67"/>
      <c r="R8" s="54">
        <f>Tabla1[[#This Row],[Sueldo a Recibir ]]+Tabla1[[#This Row],[Ayuda para Despensa ]]+Tabla1[[#This Row],[Subsidio al Empleo]]</f>
        <v>2373.73144</v>
      </c>
      <c r="S8" s="19"/>
    </row>
    <row r="9" spans="1:19" ht="22.5" customHeight="1" x14ac:dyDescent="0.25">
      <c r="A9" s="53" t="s">
        <v>30</v>
      </c>
      <c r="B9" s="70"/>
      <c r="C9" s="51" t="s">
        <v>29</v>
      </c>
      <c r="D9" s="12">
        <v>15</v>
      </c>
      <c r="E9" s="71">
        <v>147.72</v>
      </c>
      <c r="F9" s="71">
        <f>Tabla1[[#This Row],[Salario Diario]]*Tabla1[[#This Row],[Días Laborados]]</f>
        <v>2215.8000000000002</v>
      </c>
      <c r="G9" s="13">
        <f>Tabla1[[#This Row],[Sueldo a Recibir ]]*0.05</f>
        <v>110.79000000000002</v>
      </c>
      <c r="H9" s="62">
        <f>'[1]Tablas ISR Subsidio'!B8</f>
        <v>318.01</v>
      </c>
      <c r="I9" s="63">
        <f>Tabla1[[#This Row],[Sueldo a Recibir ]]-Tabla1[[#This Row],[Limite Inferior ]]</f>
        <v>1897.7900000000002</v>
      </c>
      <c r="J9" s="63">
        <f>'[1]Tablas ISR Subsidio'!E8</f>
        <v>6.4000000000000001E-2</v>
      </c>
      <c r="K9" s="64">
        <f>Tabla1[[#This Row],[Excedente s/limite Inferior ]]*Tabla1[[#This Row],[% Sobre Excedente]]</f>
        <v>121.45856000000002</v>
      </c>
      <c r="L9" s="63">
        <f>'[1]Tablas ISR Subsidio'!D8</f>
        <v>6.15</v>
      </c>
      <c r="M9" s="65">
        <f>Tabla1[[#This Row],[Impuesto Marginal]]+Tabla1[[#This Row],[Cuota Fija ]]</f>
        <v>127.60856000000003</v>
      </c>
      <c r="N9" s="63">
        <f>'[1]Tablas ISR Subsidio'!J12</f>
        <v>174.75</v>
      </c>
      <c r="O9" s="67">
        <v>0</v>
      </c>
      <c r="P9" s="67">
        <f>Tabla1[[#This Row],[Subsidio Correspondiente]]-Tabla1[[#This Row],[Impuesto ]]</f>
        <v>47.141439999999974</v>
      </c>
      <c r="Q9" s="67"/>
      <c r="R9" s="54">
        <f>Tabla1[[#This Row],[Sueldo a Recibir ]]+Tabla1[[#This Row],[Ayuda para Despensa ]]+Tabla1[[#This Row],[Subsidio al Empleo]]</f>
        <v>2373.73144</v>
      </c>
      <c r="S9" s="19"/>
    </row>
    <row r="10" spans="1:19" ht="22.5" customHeight="1" x14ac:dyDescent="0.25">
      <c r="A10" s="53" t="s">
        <v>31</v>
      </c>
      <c r="B10" s="70"/>
      <c r="C10" s="51" t="s">
        <v>32</v>
      </c>
      <c r="D10" s="12">
        <v>15</v>
      </c>
      <c r="E10" s="71">
        <v>114.04</v>
      </c>
      <c r="F10" s="71">
        <f>Tabla1[[#This Row],[Salario Diario]]*Tabla1[[#This Row],[Días Laborados]]</f>
        <v>1710.6000000000001</v>
      </c>
      <c r="G10" s="13">
        <f>Tabla1[[#This Row],[Sueldo a Recibir ]]*0.05</f>
        <v>85.530000000000015</v>
      </c>
      <c r="H10" s="62">
        <f>'[1]Tablas ISR Subsidio'!B8</f>
        <v>318.01</v>
      </c>
      <c r="I10" s="63">
        <f>Tabla1[[#This Row],[Sueldo a Recibir ]]-Tabla1[[#This Row],[Limite Inferior ]]</f>
        <v>1392.5900000000001</v>
      </c>
      <c r="J10" s="63">
        <f>'[1]Tablas ISR Subsidio'!E8</f>
        <v>6.4000000000000001E-2</v>
      </c>
      <c r="K10" s="64">
        <f>Tabla1[[#This Row],[Excedente s/limite Inferior ]]*Tabla1[[#This Row],[% Sobre Excedente]]</f>
        <v>89.125760000000014</v>
      </c>
      <c r="L10" s="63">
        <f>'[1]Tablas ISR Subsidio'!D8</f>
        <v>6.15</v>
      </c>
      <c r="M10" s="65">
        <f>Tabla1[[#This Row],[Impuesto Marginal]]+Tabla1[[#This Row],[Cuota Fija ]]</f>
        <v>95.27576000000002</v>
      </c>
      <c r="N10" s="63">
        <f>'[1]Tablas ISR Subsidio'!J9</f>
        <v>200.7</v>
      </c>
      <c r="O10" s="67">
        <v>0</v>
      </c>
      <c r="P10" s="67">
        <f>Tabla1[[#This Row],[Subsidio Correspondiente]]-Tabla1[[#This Row],[Impuesto ]]</f>
        <v>105.42423999999997</v>
      </c>
      <c r="Q10" s="67"/>
      <c r="R10" s="54">
        <f>Tabla1[[#This Row],[Sueldo a Recibir ]]+Tabla1[[#This Row],[Ayuda para Despensa ]]+Tabla1[[#This Row],[Subsidio al Empleo]]</f>
        <v>1901.5542400000002</v>
      </c>
      <c r="S10" s="19"/>
    </row>
    <row r="11" spans="1:19" ht="22.5" customHeight="1" x14ac:dyDescent="0.25">
      <c r="A11" s="53" t="s">
        <v>33</v>
      </c>
      <c r="B11" s="70"/>
      <c r="C11" s="51" t="s">
        <v>32</v>
      </c>
      <c r="D11" s="12">
        <v>15</v>
      </c>
      <c r="E11" s="71">
        <v>114.04</v>
      </c>
      <c r="F11" s="71">
        <f>Tabla1[[#This Row],[Salario Diario]]*Tabla1[[#This Row],[Días Laborados]]</f>
        <v>1710.6000000000001</v>
      </c>
      <c r="G11" s="13">
        <f>Tabla1[[#This Row],[Sueldo a Recibir ]]*0.05</f>
        <v>85.530000000000015</v>
      </c>
      <c r="H11" s="62">
        <f>'[1]Tablas ISR Subsidio'!B8</f>
        <v>318.01</v>
      </c>
      <c r="I11" s="63">
        <f>Tabla1[[#This Row],[Sueldo a Recibir ]]-Tabla1[[#This Row],[Limite Inferior ]]</f>
        <v>1392.5900000000001</v>
      </c>
      <c r="J11" s="63">
        <f>'[1]Tablas ISR Subsidio'!E8</f>
        <v>6.4000000000000001E-2</v>
      </c>
      <c r="K11" s="64">
        <f>Tabla1[[#This Row],[Excedente s/limite Inferior ]]*Tabla1[[#This Row],[% Sobre Excedente]]</f>
        <v>89.125760000000014</v>
      </c>
      <c r="L11" s="63">
        <f>'[1]Tablas ISR Subsidio'!D8</f>
        <v>6.15</v>
      </c>
      <c r="M11" s="65">
        <f>Tabla1[[#This Row],[Impuesto Marginal]]+Tabla1[[#This Row],[Cuota Fija ]]</f>
        <v>95.27576000000002</v>
      </c>
      <c r="N11" s="63">
        <f>'[1]Tablas ISR Subsidio'!J9</f>
        <v>200.7</v>
      </c>
      <c r="O11" s="67">
        <v>0</v>
      </c>
      <c r="P11" s="67">
        <f>Tabla1[[#This Row],[Subsidio Correspondiente]]-Tabla1[[#This Row],[Impuesto ]]</f>
        <v>105.42423999999997</v>
      </c>
      <c r="Q11" s="67"/>
      <c r="R11" s="54">
        <f>Tabla1[[#This Row],[Sueldo a Recibir ]]+Tabla1[[#This Row],[Ayuda para Despensa ]]+Tabla1[[#This Row],[Subsidio al Empleo]]-Tabla1[[#This Row],[Descuentos]]</f>
        <v>1901.5542400000002</v>
      </c>
      <c r="S11" s="19"/>
    </row>
    <row r="12" spans="1:19" ht="22.5" customHeight="1" x14ac:dyDescent="0.25">
      <c r="A12" s="53" t="s">
        <v>34</v>
      </c>
      <c r="B12" s="70"/>
      <c r="C12" s="51" t="s">
        <v>35</v>
      </c>
      <c r="D12" s="12">
        <v>15</v>
      </c>
      <c r="E12" s="71">
        <v>104.01</v>
      </c>
      <c r="F12" s="71">
        <f>Tabla1[[#This Row],[Salario Diario]]*Tabla1[[#This Row],[Días Laborados]]</f>
        <v>1560.15</v>
      </c>
      <c r="G12" s="13">
        <f>Tabla1[[#This Row],[Sueldo a Recibir ]]*0.05</f>
        <v>78.007500000000007</v>
      </c>
      <c r="H12" s="62">
        <f>'[1]Tablas ISR Subsidio'!B8</f>
        <v>318.01</v>
      </c>
      <c r="I12" s="63">
        <f>Tabla1[[#This Row],[Sueldo a Recibir ]]-Tabla1[[#This Row],[Limite Inferior ]]</f>
        <v>1242.1400000000001</v>
      </c>
      <c r="J12" s="63">
        <f>'[1]Tablas ISR Subsidio'!E8</f>
        <v>6.4000000000000001E-2</v>
      </c>
      <c r="K12" s="64">
        <f>Tabla1[[#This Row],[Excedente s/limite Inferior ]]*Tabla1[[#This Row],[% Sobre Excedente]]</f>
        <v>79.496960000000001</v>
      </c>
      <c r="L12" s="63">
        <f>'[1]Tablas ISR Subsidio'!D8</f>
        <v>6.15</v>
      </c>
      <c r="M12" s="65">
        <f>Tabla1[[#This Row],[Impuesto Marginal]]+Tabla1[[#This Row],[Cuota Fija ]]</f>
        <v>85.646960000000007</v>
      </c>
      <c r="N12" s="63">
        <f>'[1]Tablas ISR Subsidio'!J9</f>
        <v>200.7</v>
      </c>
      <c r="O12" s="67">
        <v>0</v>
      </c>
      <c r="P12" s="67">
        <f>Tabla1[[#This Row],[Subsidio Correspondiente]]-Tabla1[[#This Row],[Impuesto ]]</f>
        <v>115.05303999999998</v>
      </c>
      <c r="Q12" s="67"/>
      <c r="R12" s="54">
        <f>Tabla1[[#This Row],[Sueldo a Recibir ]]+Tabla1[[#This Row],[Ayuda para Despensa ]]+Tabla1[[#This Row],[Subsidio al Empleo]]-Tabla1[[#This Row],[Descuentos]]</f>
        <v>1753.21054</v>
      </c>
      <c r="S12" s="19"/>
    </row>
    <row r="13" spans="1:19" ht="22.5" customHeight="1" x14ac:dyDescent="0.25">
      <c r="A13" s="53" t="s">
        <v>52</v>
      </c>
      <c r="B13" s="70"/>
      <c r="C13" s="51" t="s">
        <v>36</v>
      </c>
      <c r="D13" s="12">
        <v>15</v>
      </c>
      <c r="E13" s="71">
        <v>104.01</v>
      </c>
      <c r="F13" s="71">
        <f>Tabla1[[#This Row],[Salario Diario]]*Tabla1[[#This Row],[Días Laborados]]</f>
        <v>1560.15</v>
      </c>
      <c r="G13" s="13">
        <f>Tabla1[[#This Row],[Sueldo a Recibir ]]*0.05</f>
        <v>78.007500000000007</v>
      </c>
      <c r="H13" s="62">
        <f>'[1]Tablas ISR Subsidio'!B8</f>
        <v>318.01</v>
      </c>
      <c r="I13" s="63">
        <f>Tabla1[[#This Row],[Sueldo a Recibir ]]-Tabla1[[#This Row],[Limite Inferior ]]</f>
        <v>1242.1400000000001</v>
      </c>
      <c r="J13" s="63">
        <f>'[1]Tablas ISR Subsidio'!E8</f>
        <v>6.4000000000000001E-2</v>
      </c>
      <c r="K13" s="64">
        <f>Tabla1[[#This Row],[Excedente s/limite Inferior ]]*Tabla1[[#This Row],[% Sobre Excedente]]</f>
        <v>79.496960000000001</v>
      </c>
      <c r="L13" s="63">
        <f>'[1]Tablas ISR Subsidio'!D8</f>
        <v>6.15</v>
      </c>
      <c r="M13" s="65">
        <f>Tabla1[[#This Row],[Impuesto Marginal]]+Tabla1[[#This Row],[Cuota Fija ]]</f>
        <v>85.646960000000007</v>
      </c>
      <c r="N13" s="63">
        <f>'[1]Tablas ISR Subsidio'!J9</f>
        <v>200.7</v>
      </c>
      <c r="O13" s="67">
        <v>0</v>
      </c>
      <c r="P13" s="67">
        <f>Tabla1[[#This Row],[Subsidio Correspondiente]]-Tabla1[[#This Row],[Impuesto ]]</f>
        <v>115.05303999999998</v>
      </c>
      <c r="Q13" s="67"/>
      <c r="R13" s="54">
        <f>Tabla1[[#This Row],[Sueldo a Recibir ]]+Tabla1[[#This Row],[Ayuda para Despensa ]]+Tabla1[[#This Row],[Subsidio al Empleo]]-Tabla1[[#This Row],[Descuentos]]</f>
        <v>1753.21054</v>
      </c>
      <c r="S13" s="19"/>
    </row>
    <row r="14" spans="1:19" ht="22.5" customHeight="1" x14ac:dyDescent="0.25">
      <c r="A14" s="53" t="s">
        <v>37</v>
      </c>
      <c r="B14" s="70"/>
      <c r="C14" s="51" t="s">
        <v>38</v>
      </c>
      <c r="D14" s="12">
        <v>15</v>
      </c>
      <c r="E14" s="71">
        <v>37.869999999999997</v>
      </c>
      <c r="F14" s="71">
        <f>Tabla1[[#This Row],[Salario Diario]]*Tabla1[[#This Row],[Días Laborados]]</f>
        <v>568.04999999999995</v>
      </c>
      <c r="G14" s="13">
        <f>Tabla1[[#This Row],[Sueldo a Recibir ]]*0.05</f>
        <v>28.4025</v>
      </c>
      <c r="H14" s="62">
        <f>'[1]Tablas ISR Subsidio'!B8</f>
        <v>318.01</v>
      </c>
      <c r="I14" s="63">
        <f>Tabla1[[#This Row],[Sueldo a Recibir ]]-Tabla1[[#This Row],[Limite Inferior ]]</f>
        <v>250.03999999999996</v>
      </c>
      <c r="J14" s="63">
        <f>'[1]Tablas ISR Subsidio'!E8</f>
        <v>6.4000000000000001E-2</v>
      </c>
      <c r="K14" s="64">
        <f>Tabla1[[#This Row],[Excedente s/limite Inferior ]]*Tabla1[[#This Row],[% Sobre Excedente]]</f>
        <v>16.002559999999999</v>
      </c>
      <c r="L14" s="63">
        <f>'[1]Tablas ISR Subsidio'!D8</f>
        <v>6.15</v>
      </c>
      <c r="M14" s="65">
        <f>Tabla1[[#This Row],[Impuesto Marginal]]+Tabla1[[#This Row],[Cuota Fija ]]</f>
        <v>22.152560000000001</v>
      </c>
      <c r="N14" s="63">
        <f>'[1]Tablas ISR Subsidio'!J7</f>
        <v>200.85</v>
      </c>
      <c r="O14" s="67">
        <v>0</v>
      </c>
      <c r="P14" s="67">
        <f>Tabla1[[#This Row],[Subsidio Correspondiente]]-Tabla1[[#This Row],[Impuesto ]]</f>
        <v>178.69744</v>
      </c>
      <c r="Q14" s="67"/>
      <c r="R14" s="54">
        <f>Tabla1[[#This Row],[Sueldo a Recibir ]]+Tabla1[[#This Row],[Ayuda para Despensa ]]+Tabla1[[#This Row],[Subsidio al Empleo]]</f>
        <v>775.14994000000002</v>
      </c>
      <c r="S14" s="19"/>
    </row>
    <row r="15" spans="1:19" ht="18" customHeight="1" x14ac:dyDescent="0.25">
      <c r="A15" s="21"/>
      <c r="B15" s="22"/>
      <c r="C15" s="22"/>
      <c r="E15" s="23"/>
      <c r="F15" s="24"/>
      <c r="H15" s="25"/>
      <c r="I15" s="26"/>
      <c r="J15" s="26"/>
      <c r="K15" s="26"/>
      <c r="L15" s="26"/>
      <c r="M15" s="26"/>
      <c r="N15" s="26"/>
      <c r="O15" s="23"/>
      <c r="P15" s="23"/>
      <c r="Q15" s="23"/>
      <c r="R15" s="27">
        <f>SUBTOTAL(109,Tabla1[TOTAL])</f>
        <v>20198.437675999998</v>
      </c>
    </row>
    <row r="17" spans="1:19" ht="16.5" customHeight="1" x14ac:dyDescent="0.25"/>
    <row r="18" spans="1:19" ht="16.5" customHeight="1" x14ac:dyDescent="0.25"/>
    <row r="19" spans="1:19" ht="16.5" customHeight="1" x14ac:dyDescent="0.25"/>
    <row r="23" spans="1:19" x14ac:dyDescent="0.25">
      <c r="B23" t="s">
        <v>39</v>
      </c>
      <c r="C23" t="s">
        <v>39</v>
      </c>
      <c r="J23" t="s">
        <v>40</v>
      </c>
    </row>
    <row r="24" spans="1:19" ht="15" customHeight="1" x14ac:dyDescent="0.25">
      <c r="B24" s="74" t="s">
        <v>41</v>
      </c>
      <c r="C24" s="74"/>
      <c r="D24" s="74"/>
      <c r="E24" s="74"/>
      <c r="F24" s="74"/>
      <c r="G24" s="74"/>
      <c r="H24" s="28"/>
      <c r="I24" s="28"/>
      <c r="J24" s="74" t="s">
        <v>42</v>
      </c>
      <c r="K24" s="74"/>
      <c r="L24" s="74"/>
      <c r="M24" s="74"/>
      <c r="N24" s="74"/>
      <c r="O24" s="74"/>
      <c r="P24" s="74"/>
      <c r="Q24" s="57"/>
    </row>
    <row r="25" spans="1:19" x14ac:dyDescent="0.25">
      <c r="B25" s="74" t="s">
        <v>43</v>
      </c>
      <c r="C25" s="74"/>
      <c r="D25" s="74"/>
      <c r="E25" s="74"/>
      <c r="F25" s="74"/>
      <c r="G25" s="74"/>
      <c r="H25" s="28"/>
      <c r="I25" s="28"/>
      <c r="J25" s="74" t="s">
        <v>48</v>
      </c>
      <c r="K25" s="74"/>
      <c r="L25" s="74"/>
      <c r="M25" s="74"/>
      <c r="N25" s="74"/>
      <c r="O25" s="74"/>
      <c r="P25" s="74"/>
      <c r="Q25" s="57"/>
    </row>
    <row r="27" spans="1:19" ht="18.75" x14ac:dyDescent="0.3">
      <c r="A27" s="1" t="s">
        <v>0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3"/>
    </row>
    <row r="28" spans="1:19" x14ac:dyDescent="0.25">
      <c r="A28" s="72" t="s">
        <v>44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3" t="s">
        <v>2</v>
      </c>
      <c r="M28" s="73"/>
      <c r="N28" s="73"/>
      <c r="O28" s="73"/>
      <c r="P28" s="73"/>
      <c r="Q28" s="56"/>
    </row>
    <row r="29" spans="1:19" x14ac:dyDescent="0.25">
      <c r="A29" s="4" t="s">
        <v>53</v>
      </c>
    </row>
    <row r="30" spans="1:19" x14ac:dyDescent="0.25">
      <c r="H30" s="5" t="s">
        <v>3</v>
      </c>
      <c r="I30" s="5" t="s">
        <v>4</v>
      </c>
      <c r="J30" s="5" t="s">
        <v>5</v>
      </c>
      <c r="K30" s="5" t="s">
        <v>4</v>
      </c>
      <c r="L30" s="5" t="s">
        <v>6</v>
      </c>
      <c r="M30" s="5" t="s">
        <v>4</v>
      </c>
    </row>
    <row r="31" spans="1:19" ht="49.5" x14ac:dyDescent="0.25">
      <c r="A31" s="29" t="s">
        <v>7</v>
      </c>
      <c r="B31" s="30" t="s">
        <v>50</v>
      </c>
      <c r="C31" s="30" t="s">
        <v>8</v>
      </c>
      <c r="D31" s="31" t="s">
        <v>9</v>
      </c>
      <c r="E31" s="32" t="s">
        <v>10</v>
      </c>
      <c r="F31" s="31" t="s">
        <v>11</v>
      </c>
      <c r="G31" s="31" t="s">
        <v>12</v>
      </c>
      <c r="H31" s="33" t="s">
        <v>13</v>
      </c>
      <c r="I31" s="31" t="s">
        <v>14</v>
      </c>
      <c r="J31" s="31" t="s">
        <v>15</v>
      </c>
      <c r="K31" s="31" t="s">
        <v>16</v>
      </c>
      <c r="L31" s="31" t="s">
        <v>17</v>
      </c>
      <c r="M31" s="31" t="s">
        <v>18</v>
      </c>
      <c r="N31" s="34" t="s">
        <v>19</v>
      </c>
      <c r="O31" s="35" t="s">
        <v>20</v>
      </c>
      <c r="P31" s="34" t="s">
        <v>21</v>
      </c>
      <c r="Q31" s="34"/>
      <c r="R31" s="30" t="s">
        <v>22</v>
      </c>
      <c r="S31" s="36" t="s">
        <v>23</v>
      </c>
    </row>
    <row r="32" spans="1:19" ht="33.75" x14ac:dyDescent="0.25">
      <c r="A32" s="53" t="s">
        <v>45</v>
      </c>
      <c r="B32" s="51"/>
      <c r="C32" s="11" t="s">
        <v>46</v>
      </c>
      <c r="D32" s="12">
        <v>15</v>
      </c>
      <c r="E32" s="13">
        <v>86.89</v>
      </c>
      <c r="F32" s="13">
        <f>E32*D32</f>
        <v>1303.3499999999999</v>
      </c>
      <c r="G32" s="13">
        <f>F32*0.05</f>
        <v>65.167500000000004</v>
      </c>
      <c r="H32" s="14">
        <f>'[1]Tablas ISR Subsidio'!B8</f>
        <v>318.01</v>
      </c>
      <c r="I32" s="37">
        <f>F32-H32</f>
        <v>985.33999999999992</v>
      </c>
      <c r="J32" s="38">
        <f>'[1]Tablas ISR Subsidio'!E8</f>
        <v>6.4000000000000001E-2</v>
      </c>
      <c r="K32" s="16">
        <f>I32*J32</f>
        <v>63.06176</v>
      </c>
      <c r="L32" s="15">
        <f>'[1]Tablas ISR Subsidio'!D8</f>
        <v>6.15</v>
      </c>
      <c r="M32" s="17">
        <f>K32+L32</f>
        <v>69.211759999999998</v>
      </c>
      <c r="N32" s="15">
        <f>'[1]Tablas ISR Subsidio'!J9</f>
        <v>200.7</v>
      </c>
      <c r="O32" s="13">
        <v>0</v>
      </c>
      <c r="P32" s="13">
        <f>N32-M32</f>
        <v>131.48823999999999</v>
      </c>
      <c r="Q32" s="13"/>
      <c r="R32" s="18">
        <f>F32+G32+P32</f>
        <v>1500.0057399999998</v>
      </c>
      <c r="S32" s="19"/>
    </row>
    <row r="33" spans="1:19" ht="33.75" x14ac:dyDescent="0.25">
      <c r="A33" s="55" t="s">
        <v>47</v>
      </c>
      <c r="B33" s="52"/>
      <c r="C33" s="39" t="s">
        <v>46</v>
      </c>
      <c r="D33" s="40">
        <v>15</v>
      </c>
      <c r="E33" s="41">
        <v>86.89</v>
      </c>
      <c r="F33" s="41">
        <f>E33*D33</f>
        <v>1303.3499999999999</v>
      </c>
      <c r="G33" s="41">
        <f>F33*0.05</f>
        <v>65.167500000000004</v>
      </c>
      <c r="H33" s="42">
        <f>'[1]Tablas ISR Subsidio'!B8</f>
        <v>318.01</v>
      </c>
      <c r="I33" s="43">
        <f>F33-H33</f>
        <v>985.33999999999992</v>
      </c>
      <c r="J33" s="44">
        <f>'[1]Tablas ISR Subsidio'!E8</f>
        <v>6.4000000000000001E-2</v>
      </c>
      <c r="K33" s="45">
        <f>I33*J33</f>
        <v>63.06176</v>
      </c>
      <c r="L33" s="46">
        <f>'[1]Tablas ISR Subsidio'!D8</f>
        <v>6.15</v>
      </c>
      <c r="M33" s="47">
        <f>K33+L33</f>
        <v>69.211759999999998</v>
      </c>
      <c r="N33" s="46">
        <f>'[1]Tablas ISR Subsidio'!J9</f>
        <v>200.7</v>
      </c>
      <c r="O33" s="41">
        <v>0</v>
      </c>
      <c r="P33" s="41">
        <f>N33-M33</f>
        <v>131.48823999999999</v>
      </c>
      <c r="Q33" s="41"/>
      <c r="R33" s="48">
        <f>F33+G33+P33</f>
        <v>1500.0057399999998</v>
      </c>
      <c r="S33" s="49"/>
    </row>
    <row r="34" spans="1:19" x14ac:dyDescent="0.25">
      <c r="R34" s="50">
        <v>3000.02</v>
      </c>
    </row>
    <row r="37" spans="1:19" x14ac:dyDescent="0.25">
      <c r="D37" t="s">
        <v>39</v>
      </c>
      <c r="K37" t="s">
        <v>40</v>
      </c>
    </row>
    <row r="38" spans="1:19" x14ac:dyDescent="0.25">
      <c r="D38" s="74" t="s">
        <v>41</v>
      </c>
      <c r="E38" s="74"/>
      <c r="F38" s="74"/>
      <c r="G38" s="74"/>
      <c r="H38" s="74"/>
      <c r="I38" s="74"/>
      <c r="J38" s="28"/>
      <c r="K38" s="75" t="s">
        <v>42</v>
      </c>
      <c r="L38" s="75"/>
      <c r="M38" s="75"/>
      <c r="N38" s="75"/>
      <c r="O38" s="75"/>
      <c r="P38" s="75"/>
      <c r="Q38" s="75"/>
      <c r="R38" s="75"/>
    </row>
    <row r="39" spans="1:19" x14ac:dyDescent="0.25">
      <c r="D39" s="74" t="s">
        <v>43</v>
      </c>
      <c r="E39" s="74"/>
      <c r="F39" s="74"/>
      <c r="G39" s="74"/>
      <c r="H39" s="74"/>
      <c r="I39" s="74"/>
      <c r="J39" s="28"/>
      <c r="K39" s="76" t="s">
        <v>48</v>
      </c>
      <c r="L39" s="76"/>
      <c r="M39" s="76"/>
      <c r="N39" s="76"/>
      <c r="O39" s="76"/>
      <c r="P39" s="76"/>
      <c r="Q39" s="76"/>
      <c r="R39" s="76"/>
    </row>
  </sheetData>
  <mergeCells count="12">
    <mergeCell ref="A2:K2"/>
    <mergeCell ref="L2:P2"/>
    <mergeCell ref="B24:G24"/>
    <mergeCell ref="J24:P24"/>
    <mergeCell ref="B25:G25"/>
    <mergeCell ref="J25:P25"/>
    <mergeCell ref="A28:K28"/>
    <mergeCell ref="L28:P28"/>
    <mergeCell ref="D38:I38"/>
    <mergeCell ref="K38:R38"/>
    <mergeCell ref="D39:I39"/>
    <mergeCell ref="K39:R39"/>
  </mergeCells>
  <pageMargins left="0.25" right="0.25" top="0.75" bottom="0.75" header="0.3" footer="0.3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NÓMINA 2DA QNA DICIEMBRE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dif1</dc:creator>
  <cp:lastModifiedBy>dif1</cp:lastModifiedBy>
  <cp:lastPrinted>2022-12-14T15:35:20Z</cp:lastPrinted>
  <dcterms:created xsi:type="dcterms:W3CDTF">2021-11-18T20:48:26Z</dcterms:created>
  <dcterms:modified xsi:type="dcterms:W3CDTF">2023-01-09T20:42:41Z</dcterms:modified>
</cp:coreProperties>
</file>