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82E0B47-228A-4AD9-9D27-978623059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ER QUINCENA JULIO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7" i="1" l="1"/>
  <c r="P33" i="1"/>
  <c r="O34" i="1"/>
  <c r="P32" i="1"/>
  <c r="P34" i="1" s="1"/>
  <c r="P14" i="1"/>
  <c r="P13" i="1"/>
  <c r="P15" i="1" s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<sst xmlns="http://schemas.openxmlformats.org/spreadsheetml/2006/main" count="88" uniqueCount="53">
  <si>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</si>
  <si>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</si>
  <si>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</si>
  <si>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</si>
  <si>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</si>
  <si>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</si>
  <si>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</si>
  <si>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</si>
  <si>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</si>
  <si>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</si>
  <si>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</si>
  <si>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</si>
  <si>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</si>
  <si>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</si>
  <si>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</si>
  <si>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</si>
  <si>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</si>
  <si>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</si>
  <si>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</si>
  <si>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</si>
  <si>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</si>
  <si>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</si>
  <si>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</si>
  <si>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</si>
  <si>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</si>
  <si>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</si>
  <si>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</si>
  <si>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</si>
  <si>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</si>
  <si>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</si>
  <si>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</si>
  <si>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</si>
  <si>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</si>
  <si>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</si>
  <si>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</si>
  <si>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</si>
  <si>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</si>
  <si>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</si>
  <si>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</si>
  <si>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</si>
  <si>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</si>
  <si>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</si>
  <si>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</si>
  <si>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</si>
  <si>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</si>
  <si>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</si>
  <si>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</si>
  <si>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</si>
  <si>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</si>
  <si>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</si>
  <si>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</si>
  <si>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JUNIO DE 2023</t>
  </si>
  <si>
    <t>PERIODO DEL 01 AL 15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</si>
</sst>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1\Desktop\NOMINAS%202021%20%20%202024\N&#211;MINAS%202023\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Q14" totalsRowShown="0" headerRowDxfId="15">
  <autoFilter ref="A5:Q14" xr:uid="{00000000-0009-0000-0100-000001000000}"/>
  <tableColumns count="17">
    <tableColumn id="1" xr3:uid="{00000000-0010-0000-0000-000001000000}" name="NOMBRE " dataDxfId="14"/>
    <tableColumn id="2" xr3:uid="{00000000-0010-0000-0000-000002000000}" name="CARGO" dataDxfId="13"/>
    <tableColumn id="3" xr3:uid="{00000000-0010-0000-0000-000003000000}" name="Días Laborados"/>
    <tableColumn id="4" xr3:uid="{00000000-0010-0000-0000-000004000000}" name="Salario Diario" dataDxfId="12"/>
    <tableColumn id="17" xr3:uid="{00000000-0010-0000-0000-000011000000}" name="Sueldo a Recibir " dataDxfId="11">
      <calculatedColumnFormula>Tabla1[[#This Row],[Salario Diario]]*Tabla1[[#This Row],[Días Laborados]]</calculatedColumnFormula>
    </tableColumn>
    <tableColumn id="5" xr3:uid="{00000000-0010-0000-0000-000005000000}" name="Ayuda para Despensa ">
      <calculatedColumnFormula>Tabla1[[#This Row],[Sueldo a Recibir ]]*0.05</calculatedColumnFormula>
    </tableColumn>
    <tableColumn id="6" xr3:uid="{00000000-0010-0000-0000-000006000000}" name="Limite Inferior " dataDxfId="10">
      <calculatedColumnFormula>'[1]Tablas ISR Subsidio'!B6</calculatedColumnFormula>
    </tableColumn>
    <tableColumn id="7" xr3:uid="{00000000-0010-0000-0000-000007000000}" name="Excedente s/limite Inferior " dataDxfId="9">
      <calculatedColumnFormula>Tabla1[[#This Row],[Sueldo a Recibir ]]-Tabla1[[#This Row],[Limite Inferior ]]</calculatedColumnFormula>
    </tableColumn>
    <tableColumn id="8" xr3:uid="{00000000-0010-0000-0000-000008000000}" name="% Sobre Excedente" dataDxfId="8">
      <calculatedColumnFormula>'[1]Tablas ISR Subsidio'!E9</calculatedColumnFormula>
    </tableColumn>
    <tableColumn id="9" xr3:uid="{00000000-0010-0000-0000-000009000000}" name="Impuesto Marginal" dataDxfId="7">
      <calculatedColumnFormula>Tabla1[[#This Row],[Excedente s/limite Inferior ]]*Tabla1[[#This Row],[% Sobre Excedente]]</calculatedColumnFormula>
    </tableColumn>
    <tableColumn id="10" xr3:uid="{00000000-0010-0000-0000-00000A000000}" name="Cuota Fija " dataDxfId="6">
      <calculatedColumnFormula>'[1]Tablas ISR Subsidio'!D9</calculatedColumnFormula>
    </tableColumn>
    <tableColumn id="11" xr3:uid="{00000000-0010-0000-0000-00000B000000}" name="Impuesto " dataDxfId="5">
      <calculatedColumnFormula>Tabla1[[#This Row],[Impuesto Marginal]]+Tabla1[[#This Row],[Cuota Fija ]]</calculatedColumnFormula>
    </tableColumn>
    <tableColumn id="12" xr3:uid="{00000000-0010-0000-0000-00000C000000}" name="Subsidio Correspondiente" dataDxfId="4">
      <calculatedColumnFormula>'[1]Tablas ISR Subsidio'!J17</calculatedColumnFormula>
    </tableColumn>
    <tableColumn id="13" xr3:uid="{00000000-0010-0000-0000-00000D000000}" name="ISR Neto" dataDxfId="3">
      <calculatedColumnFormula>Tabla1[[#This Row],[Impuesto ]]</calculatedColumnFormula>
    </tableColumn>
    <tableColumn id="14" xr3:uid="{00000000-0010-0000-0000-00000E000000}" name="Subsidio al Empleo" dataDxfId="2"/>
    <tableColumn id="15" xr3:uid="{00000000-0010-0000-0000-00000F000000}" name="TOTAL" dataDxfId="1">
      <calculatedColumnFormula>Tabla1[[#This Row],[Sueldo a Recibir ]]+Tabla1[[#This Row],[Ayuda para Despensa ]]+Tabla1[[#This Row],[Subsidio al Empleo]]</calculatedColumnFormula>
    </tableColumn>
    <tableColumn id="16" xr3:uid="{00000000-0010-0000-0000-000010000000}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5" zoomScale="130" zoomScaleNormal="130" workbookViewId="0">
      <selection activeCell="G15" sqref="G15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52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14</v>
      </c>
      <c r="D7" s="16">
        <v>228.05</v>
      </c>
      <c r="E7" s="16">
        <f>Tabla1[[#This Row],[Salario Diario]]*Tabla1[[#This Row],[Días Laborados]]</f>
        <v>3192.7000000000003</v>
      </c>
      <c r="F7" s="16">
        <f>Tabla1[[#This Row],[Sueldo a Recibir ]]*0.05</f>
        <v>159.63500000000002</v>
      </c>
      <c r="G7" s="17">
        <f>'[1]Tablas ISR Subsidio'!B9</f>
        <v>3124.36</v>
      </c>
      <c r="H7" s="18">
        <f>Tabla1[[#This Row],[Sueldo a Recibir ]]-Tabla1[[#This Row],[Limite Inferior ]]</f>
        <v>68.340000000000146</v>
      </c>
      <c r="I7" s="18">
        <f>'[1]Tablas ISR Subsidio'!E9</f>
        <v>0.10879999999999999</v>
      </c>
      <c r="J7" s="19">
        <f>Tabla1[[#This Row],[Excedente s/limite Inferior ]]*Tabla1[[#This Row],[% Sobre Excedente]]</f>
        <v>7.4353920000000153</v>
      </c>
      <c r="K7" s="18">
        <f>'[1]Tablas ISR Subsidio'!D9</f>
        <v>183.45</v>
      </c>
      <c r="L7" s="20">
        <f>Tabla1[[#This Row],[Impuesto Marginal]]+Tabla1[[#This Row],[Cuota Fija ]]</f>
        <v>190.885392</v>
      </c>
      <c r="M7" s="24">
        <f>'[1]Tablas ISR Subsidio'!J15</f>
        <v>125.1</v>
      </c>
      <c r="N7" s="16">
        <f>Tabla1[[#This Row],[Impuesto ]]-Tabla1[[#This Row],[Subsidio Correspondiente]]</f>
        <v>65.785392000000002</v>
      </c>
      <c r="O7" s="16">
        <v>0</v>
      </c>
      <c r="P7" s="22">
        <f>Tabla1[[#This Row],[Sueldo a Recibir ]]+Tabla1[[#This Row],[Ayuda para Despensa ]]-Tabla1[[#This Row],[ISR Neto]]</f>
        <v>3286.5496080000003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14</v>
      </c>
      <c r="D13" s="16">
        <v>107.65</v>
      </c>
      <c r="E13" s="16">
        <f>Tabla1[[#This Row],[Salario Diario]]*Tabla1[[#This Row],[Días Laborados]]</f>
        <v>1507.1000000000001</v>
      </c>
      <c r="F13" s="16">
        <f>Tabla1[[#This Row],[Sueldo a Recibir ]]*0.05</f>
        <v>75.355000000000004</v>
      </c>
      <c r="G13" s="17">
        <f>'[1]Tablas ISR Subsidio'!B8</f>
        <v>368.11</v>
      </c>
      <c r="H13" s="18">
        <f>Tabla1[[#This Row],[Sueldo a Recibir ]]-Tabla1[[#This Row],[Limite Inferior ]]</f>
        <v>1138.9900000000002</v>
      </c>
      <c r="I13" s="18">
        <f>'[1]Tablas ISR Subsidio'!E8</f>
        <v>6.4000000000000001E-2</v>
      </c>
      <c r="J13" s="19">
        <f>Tabla1[[#This Row],[Excedente s/limite Inferior ]]*Tabla1[[#This Row],[% Sobre Excedente]]</f>
        <v>72.895360000000011</v>
      </c>
      <c r="K13" s="18">
        <f>'[1]Tablas ISR Subsidio'!D8</f>
        <v>7.05</v>
      </c>
      <c r="L13" s="20">
        <f>Tabla1[[#This Row],[Impuesto Marginal]]+Tabla1[[#This Row],[Cuota Fija ]]</f>
        <v>79.945360000000008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120.75463999999998</v>
      </c>
      <c r="P13" s="22">
        <f>Tabla1[[#This Row],[Sueldo a Recibir ]]+Tabla1[[#This Row],[Ayuda para Despensa ]]+Tabla1[[#This Row],[Subsidio al Empleo]]</f>
        <v>1703.20964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20543.803455999998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YUGEN</cp:lastModifiedBy>
  <dcterms:created xsi:type="dcterms:W3CDTF">2023-02-20T17:02:45Z</dcterms:created>
  <dcterms:modified xsi:type="dcterms:W3CDTF">2023-07-14T19:17:03Z</dcterms:modified>
</cp:coreProperties>
</file>