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-120" yWindow="-120" windowWidth="20730" windowHeight="11160"/>
  </bookViews>
  <sheets>
    <sheet name="1ER QUINCENA NOVIEMBRE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E9" i="1"/>
  <c r="F9" i="1" l="1"/>
  <c r="J9" i="1"/>
  <c r="L9" i="1" s="1"/>
  <c r="O9" i="1" s="1"/>
  <c r="M36" i="1"/>
  <c r="K36" i="1"/>
  <c r="I36" i="1"/>
  <c r="G36" i="1"/>
  <c r="E36" i="1"/>
  <c r="M35" i="1"/>
  <c r="K35" i="1"/>
  <c r="I35" i="1"/>
  <c r="G35" i="1"/>
  <c r="E35" i="1"/>
  <c r="M14" i="1"/>
  <c r="K14" i="1"/>
  <c r="I14" i="1"/>
  <c r="G14" i="1"/>
  <c r="E14" i="1"/>
  <c r="H14" i="1" s="1"/>
  <c r="E13" i="1"/>
  <c r="H13" i="1" s="1"/>
  <c r="M12" i="1"/>
  <c r="K12" i="1"/>
  <c r="I12" i="1"/>
  <c r="G12" i="1"/>
  <c r="E12" i="1"/>
  <c r="H12" i="1" s="1"/>
  <c r="M11" i="1"/>
  <c r="K11" i="1"/>
  <c r="I11" i="1"/>
  <c r="G11" i="1"/>
  <c r="E11" i="1"/>
  <c r="H11" i="1" s="1"/>
  <c r="M10" i="1"/>
  <c r="K10" i="1"/>
  <c r="I10" i="1"/>
  <c r="G10" i="1"/>
  <c r="E10" i="1"/>
  <c r="H10" i="1" s="1"/>
  <c r="M8" i="1"/>
  <c r="K8" i="1"/>
  <c r="I8" i="1"/>
  <c r="G8" i="1"/>
  <c r="E8" i="1"/>
  <c r="H8" i="1" s="1"/>
  <c r="M7" i="1"/>
  <c r="K7" i="1"/>
  <c r="I7" i="1"/>
  <c r="G7" i="1"/>
  <c r="E7" i="1"/>
  <c r="H7" i="1" s="1"/>
  <c r="M6" i="1"/>
  <c r="K6" i="1"/>
  <c r="I6" i="1"/>
  <c r="G6" i="1"/>
  <c r="E6" i="1"/>
  <c r="P9" i="1" l="1"/>
  <c r="F6" i="1"/>
  <c r="H6" i="1"/>
  <c r="J6" i="1" s="1"/>
  <c r="L6" i="1" s="1"/>
  <c r="N6" i="1" s="1"/>
  <c r="F7" i="1"/>
  <c r="J7" i="1"/>
  <c r="L7" i="1" s="1"/>
  <c r="N7" i="1" s="1"/>
  <c r="F8" i="1"/>
  <c r="J8" i="1"/>
  <c r="L8" i="1" s="1"/>
  <c r="O8" i="1" s="1"/>
  <c r="F10" i="1"/>
  <c r="J10" i="1"/>
  <c r="L10" i="1" s="1"/>
  <c r="O10" i="1" s="1"/>
  <c r="F11" i="1"/>
  <c r="J11" i="1"/>
  <c r="L11" i="1" s="1"/>
  <c r="O11" i="1" s="1"/>
  <c r="F12" i="1"/>
  <c r="J12" i="1"/>
  <c r="L12" i="1" s="1"/>
  <c r="O12" i="1" s="1"/>
  <c r="F13" i="1"/>
  <c r="J13" i="1"/>
  <c r="L13" i="1" s="1"/>
  <c r="N13" i="1" s="1"/>
  <c r="F14" i="1"/>
  <c r="J14" i="1"/>
  <c r="L14" i="1" s="1"/>
  <c r="O14" i="1" s="1"/>
  <c r="F35" i="1"/>
  <c r="H35" i="1"/>
  <c r="J35" i="1" s="1"/>
  <c r="L35" i="1" s="1"/>
  <c r="O35" i="1" s="1"/>
  <c r="F36" i="1"/>
  <c r="H36" i="1"/>
  <c r="J36" i="1" s="1"/>
  <c r="L36" i="1" s="1"/>
  <c r="O36" i="1" s="1"/>
  <c r="P13" i="1" l="1"/>
  <c r="P7" i="1"/>
  <c r="P6" i="1"/>
  <c r="P36" i="1"/>
  <c r="O37" i="1"/>
  <c r="P35" i="1"/>
  <c r="P37" i="1" s="1"/>
  <c r="P14" i="1"/>
  <c r="P12" i="1"/>
  <c r="P11" i="1"/>
  <c r="P10" i="1"/>
  <c r="P8" i="1"/>
  <c r="P15" i="1" l="1"/>
</calcChain>
</file>

<file path=xl/sharedStrings.xml><?xml version="1.0" encoding="utf-8"?>
<sst xmlns="http://schemas.openxmlformats.org/spreadsheetml/2006/main" count="86" uniqueCount="50">
  <si>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</si>
  <si>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</si>
  <si>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</si>
  <si>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</si>
  <si>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</si>
  <si>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</si>
  <si>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</si>
  <si>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</si>
  <si>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</si>
  <si>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</si>
  <si>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</si>
  <si>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</si>
  <si>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</si>
  <si>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</si>
  <si>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</si>
  <si>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</si>
  <si>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</si>
  <si>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</si>
  <si>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</si>
  <si>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</si>
  <si>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</si>
  <si>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</si>
  <si>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</si>
  <si>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</si>
  <si>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</si>
  <si>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</si>
  <si>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</si>
  <si>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</si>
  <si>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</si>
  <si>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</si>
  <si>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</si>
  <si>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</si>
  <si>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</si>
  <si>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</si>
  <si>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</si>
  <si>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</si>
  <si>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</si>
  <si>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</si>
  <si>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</si>
  <si>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</si>
  <si>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</si>
  <si>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</si>
  <si>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</si>
  <si>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</si>
  <si>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</si>
  <si>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</si>
  <si>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</si>
  <si>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</si>
  <si>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ROSARIO HERNANDEZ SANCHEZ</t>
  </si>
  <si>
    <t>PERIODO DEL 01 AL 15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</si>
</sst>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44" fontId="9" fillId="3" borderId="0" xfId="0" applyNumberFormat="1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44" fontId="12" fillId="0" borderId="1" xfId="0" applyNumberFormat="1" applyFont="1" applyBorder="1" applyAlignment="1">
      <alignment horizontal="left"/>
    </xf>
    <xf numFmtId="44" fontId="10" fillId="0" borderId="1" xfId="0" applyNumberFormat="1" applyFont="1" applyBorder="1"/>
    <xf numFmtId="2" fontId="9" fillId="0" borderId="1" xfId="0" applyNumberFormat="1" applyFont="1" applyBorder="1" applyAlignment="1">
      <alignment horizontal="left" indent="2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2" fillId="0" borderId="0" xfId="0" applyNumberFormat="1" applyFont="1"/>
    <xf numFmtId="4" fontId="0" fillId="0" borderId="0" xfId="0" applyNumberFormat="1"/>
    <xf numFmtId="44" fontId="11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44" fontId="9" fillId="0" borderId="1" xfId="0" applyNumberFormat="1" applyFont="1" applyBorder="1"/>
    <xf numFmtId="10" fontId="9" fillId="0" borderId="1" xfId="0" applyNumberFormat="1" applyFont="1" applyBorder="1"/>
    <xf numFmtId="0" fontId="13" fillId="6" borderId="1" xfId="0" applyFont="1" applyFill="1" applyBorder="1"/>
    <xf numFmtId="0" fontId="14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44" fontId="12" fillId="6" borderId="1" xfId="0" applyNumberFormat="1" applyFont="1" applyFill="1" applyBorder="1"/>
    <xf numFmtId="4" fontId="9" fillId="6" borderId="1" xfId="0" applyNumberFormat="1" applyFont="1" applyFill="1" applyBorder="1"/>
    <xf numFmtId="44" fontId="9" fillId="6" borderId="1" xfId="0" applyNumberFormat="1" applyFont="1" applyFill="1" applyBorder="1"/>
    <xf numFmtId="10" fontId="9" fillId="6" borderId="1" xfId="0" applyNumberFormat="1" applyFont="1" applyFill="1" applyBorder="1"/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2" fontId="9" fillId="6" borderId="1" xfId="0" applyNumberFormat="1" applyFont="1" applyFill="1" applyBorder="1"/>
    <xf numFmtId="44" fontId="10" fillId="6" borderId="1" xfId="0" applyNumberFormat="1" applyFont="1" applyFill="1" applyBorder="1"/>
    <xf numFmtId="44" fontId="10" fillId="4" borderId="0" xfId="1" applyFont="1" applyFill="1"/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 indent="3"/>
    </xf>
    <xf numFmtId="0" fontId="5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356508</xdr:colOff>
      <xdr:row>0</xdr:row>
      <xdr:rowOff>0</xdr:rowOff>
    </xdr:from>
    <xdr:to>
      <xdr:col>17</xdr:col>
      <xdr:colOff>32659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9579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29936</xdr:colOff>
      <xdr:row>27</xdr:row>
      <xdr:rowOff>175532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007" y="6475639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 refreshError="1"/>
      <sheetData sheetId="1" refreshError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P14" totalsRowShown="0" headerRowDxfId="14">
  <autoFilter ref="A5:P14"/>
  <tableColumns count="16">
    <tableColumn id="1" name="NOMBRE " dataDxfId="13"/>
    <tableColumn id="2" name="CARGO" dataDxfId="12"/>
    <tableColumn id="3" name="Días Laborados"/>
    <tableColumn id="4" name="Salario Diario" dataDxfId="11"/>
    <tableColumn id="17" name="Sueldo a Recibir " dataDxfId="10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9">
      <calculatedColumnFormula>'[1]Tablas ISR Subsidio'!B6</calculatedColumnFormula>
    </tableColumn>
    <tableColumn id="7" name="Excedente s/limite Inferior " dataDxfId="8">
      <calculatedColumnFormula>Tabla1[[#This Row],[Sueldo a Recibir ]]-Tabla1[[#This Row],[Limite Inferior ]]</calculatedColumnFormula>
    </tableColumn>
    <tableColumn id="8" name="% Sobre Excedente" dataDxfId="7">
      <calculatedColumnFormula>'[1]Tablas ISR Subsidio'!E9</calculatedColumnFormula>
    </tableColumn>
    <tableColumn id="9" name="Impuesto Marginal" dataDxfId="6">
      <calculatedColumnFormula>Tabla1[[#This Row],[Excedente s/limite Inferior ]]*Tabla1[[#This Row],[% Sobre Excedente]]</calculatedColumnFormula>
    </tableColumn>
    <tableColumn id="10" name="Cuota Fija " dataDxfId="5">
      <calculatedColumnFormula>'[1]Tablas ISR Subsidio'!D9</calculatedColumnFormula>
    </tableColumn>
    <tableColumn id="11" name="Impuesto " dataDxfId="4">
      <calculatedColumnFormula>Tabla1[[#This Row],[Impuesto Marginal]]+Tabla1[[#This Row],[Cuota Fija ]]</calculatedColumnFormula>
    </tableColumn>
    <tableColumn id="12" name="Subsidio Correspondiente" dataDxfId="3">
      <calculatedColumnFormula>'[1]Tablas ISR Subsidio'!J17</calculatedColumnFormula>
    </tableColumn>
    <tableColumn id="13" name="ISR Neto" dataDxfId="2">
      <calculatedColumnFormula>Tabla1[[#This Row],[Impuesto ]]</calculatedColumnFormula>
    </tableColumn>
    <tableColumn id="14" name="Subsidio al Empleo" dataDxfId="1"/>
    <tableColumn id="15" name="TOTAL" dataDxfId="0">
      <calculatedColumnFormula>Tabla1[[#This Row],[Sueldo a Recibir ]]+Tabla1[[#This Row],[Ayuda para Despensa ]]+Tabla1[[#This Row],[Subsidio al Empleo]]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="140" zoomScaleNormal="140" workbookViewId="0">
      <selection activeCell="F27" sqref="F27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</cols>
  <sheetData>
    <row r="1" spans="1:16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 t="s">
        <v>2</v>
      </c>
      <c r="L2" s="56"/>
      <c r="M2" s="56"/>
      <c r="N2" s="56"/>
      <c r="O2" s="56"/>
    </row>
    <row r="3" spans="1:16">
      <c r="A3" s="3" t="s">
        <v>49</v>
      </c>
    </row>
    <row r="4" spans="1:16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6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</row>
    <row r="6" spans="1:16" ht="22.5" customHeight="1">
      <c r="A6" s="12" t="s">
        <v>23</v>
      </c>
      <c r="B6" s="13" t="s">
        <v>24</v>
      </c>
      <c r="C6" s="14">
        <v>15</v>
      </c>
      <c r="D6" s="15">
        <v>280.75</v>
      </c>
      <c r="E6" s="15">
        <f>Tabla1[[#This Row],[Salario Diario]]*Tabla1[[#This Row],[Días Laborados]]</f>
        <v>4211.25</v>
      </c>
      <c r="F6" s="15">
        <f>Tabla1[[#This Row],[Sueldo a Recibir ]]*0.05</f>
        <v>210.5625</v>
      </c>
      <c r="G6" s="16">
        <f>'[1]Tablas ISR Subsidio'!B9</f>
        <v>3124.36</v>
      </c>
      <c r="H6" s="17">
        <f>Tabla1[[#This Row],[Sueldo a Recibir ]]-Tabla1[[#This Row],[Limite Inferior ]]</f>
        <v>1086.8899999999999</v>
      </c>
      <c r="I6" s="17">
        <f>'[1]Tablas ISR Subsidio'!E9</f>
        <v>0.10879999999999999</v>
      </c>
      <c r="J6" s="18">
        <f>Tabla1[[#This Row],[Excedente s/limite Inferior ]]*Tabla1[[#This Row],[% Sobre Excedente]]</f>
        <v>118.25363199999998</v>
      </c>
      <c r="K6" s="17">
        <f>'[1]Tablas ISR Subsidio'!D9</f>
        <v>183.45</v>
      </c>
      <c r="L6" s="19">
        <f>Tabla1[[#This Row],[Impuesto Marginal]]+Tabla1[[#This Row],[Cuota Fija ]]</f>
        <v>301.70363199999997</v>
      </c>
      <c r="M6" s="17">
        <f>'[1]Tablas ISR Subsidio'!J17</f>
        <v>0</v>
      </c>
      <c r="N6" s="20">
        <f>Tabla1[[#This Row],[Impuesto ]]</f>
        <v>301.70363199999997</v>
      </c>
      <c r="O6" s="15">
        <v>0</v>
      </c>
      <c r="P6" s="21">
        <f>Tabla1[[#This Row],[Sueldo a Recibir ]]+Tabla1[[#This Row],[Ayuda para Despensa ]]-Tabla1[[#This Row],[ISR Neto]]</f>
        <v>4120.1088680000003</v>
      </c>
    </row>
    <row r="7" spans="1:16" ht="22.5" customHeight="1">
      <c r="A7" s="12" t="s">
        <v>25</v>
      </c>
      <c r="B7" s="13" t="s">
        <v>26</v>
      </c>
      <c r="C7" s="14">
        <v>15</v>
      </c>
      <c r="D7" s="15">
        <v>228.05</v>
      </c>
      <c r="E7" s="15">
        <f>Tabla1[[#This Row],[Salario Diario]]*Tabla1[[#This Row],[Días Laborados]]</f>
        <v>3420.75</v>
      </c>
      <c r="F7" s="15">
        <f>Tabla1[[#This Row],[Sueldo a Recibir ]]*0.05</f>
        <v>171.03750000000002</v>
      </c>
      <c r="G7" s="16">
        <f>'[1]Tablas ISR Subsidio'!B9</f>
        <v>3124.36</v>
      </c>
      <c r="H7" s="17">
        <f>Tabla1[[#This Row],[Sueldo a Recibir ]]-Tabla1[[#This Row],[Limite Inferior ]]</f>
        <v>296.38999999999987</v>
      </c>
      <c r="I7" s="17">
        <f>'[1]Tablas ISR Subsidio'!E9</f>
        <v>0.10879999999999999</v>
      </c>
      <c r="J7" s="18">
        <f>Tabla1[[#This Row],[Excedente s/limite Inferior ]]*Tabla1[[#This Row],[% Sobre Excedente]]</f>
        <v>32.247231999999983</v>
      </c>
      <c r="K7" s="17">
        <f>'[1]Tablas ISR Subsidio'!D9</f>
        <v>183.45</v>
      </c>
      <c r="L7" s="19">
        <f>Tabla1[[#This Row],[Impuesto Marginal]]+Tabla1[[#This Row],[Cuota Fija ]]</f>
        <v>215.69723199999999</v>
      </c>
      <c r="M7" s="22">
        <f>'[1]Tablas ISR Subsidio'!J15</f>
        <v>125.1</v>
      </c>
      <c r="N7" s="15">
        <f>Tabla1[[#This Row],[Impuesto ]]-Tabla1[[#This Row],[Subsidio Correspondiente]]</f>
        <v>90.597231999999991</v>
      </c>
      <c r="O7" s="15">
        <v>0</v>
      </c>
      <c r="P7" s="21">
        <f>Tabla1[[#This Row],[Sueldo a Recibir ]]+Tabla1[[#This Row],[Ayuda para Despensa ]]-Tabla1[[#This Row],[ISR Neto]]</f>
        <v>3501.1902679999998</v>
      </c>
    </row>
    <row r="8" spans="1:16" ht="22.5" customHeight="1">
      <c r="A8" s="12" t="s">
        <v>27</v>
      </c>
      <c r="B8" s="13" t="s">
        <v>28</v>
      </c>
      <c r="C8" s="14">
        <v>15</v>
      </c>
      <c r="D8" s="15">
        <v>152.6</v>
      </c>
      <c r="E8" s="15">
        <f>Tabla1[[#This Row],[Salario Diario]]*Tabla1[[#This Row],[Días Laborados]]</f>
        <v>2289</v>
      </c>
      <c r="F8" s="15">
        <f>Tabla1[[#This Row],[Sueldo a Recibir ]]*0.05</f>
        <v>114.45</v>
      </c>
      <c r="G8" s="16">
        <f>'[1]Tablas ISR Subsidio'!B8</f>
        <v>368.11</v>
      </c>
      <c r="H8" s="17">
        <f>Tabla1[[#This Row],[Sueldo a Recibir ]]-Tabla1[[#This Row],[Limite Inferior ]]</f>
        <v>1920.8899999999999</v>
      </c>
      <c r="I8" s="17">
        <f>'[1]Tablas ISR Subsidio'!E8</f>
        <v>6.4000000000000001E-2</v>
      </c>
      <c r="J8" s="18">
        <f>Tabla1[[#This Row],[Excedente s/limite Inferior ]]*Tabla1[[#This Row],[% Sobre Excedente]]</f>
        <v>122.93696</v>
      </c>
      <c r="K8" s="17">
        <f>'[1]Tablas ISR Subsidio'!D8</f>
        <v>7.05</v>
      </c>
      <c r="L8" s="19">
        <f>Tabla1[[#This Row],[Impuesto Marginal]]+Tabla1[[#This Row],[Cuota Fija ]]</f>
        <v>129.98696000000001</v>
      </c>
      <c r="M8" s="22">
        <f>'[1]Tablas ISR Subsidio'!J12</f>
        <v>174.75</v>
      </c>
      <c r="N8" s="15">
        <v>0</v>
      </c>
      <c r="O8" s="15">
        <f>Tabla1[[#This Row],[Subsidio Correspondiente]]-Tabla1[[#This Row],[Impuesto ]]</f>
        <v>44.76303999999999</v>
      </c>
      <c r="P8" s="21">
        <f>Tabla1[[#This Row],[Sueldo a Recibir ]]+Tabla1[[#This Row],[Ayuda para Despensa ]]+Tabla1[[#This Row],[Subsidio al Empleo]]</f>
        <v>2448.2130399999996</v>
      </c>
    </row>
    <row r="9" spans="1:16" ht="22.5" customHeight="1">
      <c r="A9" s="12" t="s">
        <v>48</v>
      </c>
      <c r="B9" s="23" t="s">
        <v>28</v>
      </c>
      <c r="C9" s="14">
        <v>15</v>
      </c>
      <c r="D9" s="15">
        <v>152.6</v>
      </c>
      <c r="E9" s="15">
        <f>Tabla1[[#This Row],[Salario Diario]]*Tabla1[[#This Row],[Días Laborados]]</f>
        <v>2289</v>
      </c>
      <c r="F9" s="15">
        <f>Tabla1[[#This Row],[Sueldo a Recibir ]]*0.05</f>
        <v>114.45</v>
      </c>
      <c r="G9" s="16">
        <v>368.11</v>
      </c>
      <c r="H9" s="17">
        <f>Tabla1[[#This Row],[Sueldo a Recibir ]]-Tabla1[[#This Row],[Limite Inferior ]]</f>
        <v>1920.8899999999999</v>
      </c>
      <c r="I9" s="17">
        <v>6.4000000000000001E-2</v>
      </c>
      <c r="J9" s="18">
        <f>Tabla1[[#This Row],[Excedente s/limite Inferior ]]*Tabla1[[#This Row],[% Sobre Excedente]]</f>
        <v>122.93696</v>
      </c>
      <c r="K9" s="17">
        <v>7.05</v>
      </c>
      <c r="L9" s="19">
        <f>Tabla1[[#This Row],[Impuesto Marginal]]+Tabla1[[#This Row],[Cuota Fija ]]</f>
        <v>129.98696000000001</v>
      </c>
      <c r="M9" s="17">
        <v>174.75</v>
      </c>
      <c r="N9" s="15">
        <v>0</v>
      </c>
      <c r="O9" s="15">
        <f>Tabla1[[#This Row],[Subsidio Correspondiente]]-Tabla1[[#This Row],[Impuesto ]]</f>
        <v>44.76303999999999</v>
      </c>
      <c r="P9" s="21">
        <f>Tabla1[[#This Row],[Sueldo a Recibir ]]+Tabla1[[#This Row],[Ayuda para Despensa ]]+Tabla1[[#This Row],[Subsidio al Empleo]]</f>
        <v>2448.2130399999996</v>
      </c>
    </row>
    <row r="10" spans="1:16" ht="22.5" customHeight="1">
      <c r="A10" s="12" t="s">
        <v>29</v>
      </c>
      <c r="B10" s="23" t="s">
        <v>28</v>
      </c>
      <c r="C10" s="14">
        <v>15</v>
      </c>
      <c r="D10" s="15">
        <v>152.6</v>
      </c>
      <c r="E10" s="15">
        <f>Tabla1[[#This Row],[Salario Diario]]*Tabla1[[#This Row],[Días Laborados]]</f>
        <v>2289</v>
      </c>
      <c r="F10" s="15">
        <f>Tabla1[[#This Row],[Sueldo a Recibir ]]*0.05</f>
        <v>114.45</v>
      </c>
      <c r="G10" s="16">
        <f>'[1]Tablas ISR Subsidio'!B8</f>
        <v>368.11</v>
      </c>
      <c r="H10" s="17">
        <f>Tabla1[[#This Row],[Sueldo a Recibir ]]-Tabla1[[#This Row],[Limite Inferior ]]</f>
        <v>1920.8899999999999</v>
      </c>
      <c r="I10" s="17">
        <f>'[1]Tablas ISR Subsidio'!E8</f>
        <v>6.4000000000000001E-2</v>
      </c>
      <c r="J10" s="18">
        <f>Tabla1[[#This Row],[Excedente s/limite Inferior ]]*Tabla1[[#This Row],[% Sobre Excedente]]</f>
        <v>122.93696</v>
      </c>
      <c r="K10" s="17">
        <f>'[1]Tablas ISR Subsidio'!D8</f>
        <v>7.05</v>
      </c>
      <c r="L10" s="19">
        <f>Tabla1[[#This Row],[Impuesto Marginal]]+Tabla1[[#This Row],[Cuota Fija ]]</f>
        <v>129.98696000000001</v>
      </c>
      <c r="M10" s="17">
        <f>'[1]Tablas ISR Subsidio'!J12</f>
        <v>174.75</v>
      </c>
      <c r="N10" s="15">
        <v>0</v>
      </c>
      <c r="O10" s="15">
        <f>Tabla1[[#This Row],[Subsidio Correspondiente]]-Tabla1[[#This Row],[Impuesto ]]</f>
        <v>44.76303999999999</v>
      </c>
      <c r="P10" s="21">
        <f>Tabla1[[#This Row],[Sueldo a Recibir ]]+Tabla1[[#This Row],[Ayuda para Despensa ]]+Tabla1[[#This Row],[Subsidio al Empleo]]</f>
        <v>2448.2130399999996</v>
      </c>
    </row>
    <row r="11" spans="1:16" ht="22.5" customHeight="1">
      <c r="A11" s="12" t="s">
        <v>30</v>
      </c>
      <c r="B11" s="13" t="s">
        <v>31</v>
      </c>
      <c r="C11" s="14">
        <v>15</v>
      </c>
      <c r="D11" s="15">
        <v>118.75</v>
      </c>
      <c r="E11" s="15">
        <f>Tabla1[[#This Row],[Salario Diario]]*Tabla1[[#This Row],[Días Laborados]]</f>
        <v>1781.25</v>
      </c>
      <c r="F11" s="15">
        <f>Tabla1[[#This Row],[Sueldo a Recibir ]]*0.05</f>
        <v>89.0625</v>
      </c>
      <c r="G11" s="16">
        <f>'[1]Tablas ISR Subsidio'!B8</f>
        <v>368.11</v>
      </c>
      <c r="H11" s="17">
        <f>Tabla1[[#This Row],[Sueldo a Recibir ]]-Tabla1[[#This Row],[Limite Inferior ]]</f>
        <v>1413.1399999999999</v>
      </c>
      <c r="I11" s="17">
        <f>'[1]Tablas ISR Subsidio'!E8</f>
        <v>6.4000000000000001E-2</v>
      </c>
      <c r="J11" s="18">
        <f>Tabla1[[#This Row],[Excedente s/limite Inferior ]]*Tabla1[[#This Row],[% Sobre Excedente]]</f>
        <v>90.44095999999999</v>
      </c>
      <c r="K11" s="17">
        <f>'[1]Tablas ISR Subsidio'!D8</f>
        <v>7.05</v>
      </c>
      <c r="L11" s="19">
        <f>Tabla1[[#This Row],[Impuesto Marginal]]+Tabla1[[#This Row],[Cuota Fija ]]</f>
        <v>97.490959999999987</v>
      </c>
      <c r="M11" s="17">
        <f>'[1]Tablas ISR Subsidio'!J11</f>
        <v>188.7</v>
      </c>
      <c r="N11" s="15">
        <v>0</v>
      </c>
      <c r="O11" s="15">
        <f>Tabla1[[#This Row],[Subsidio Correspondiente]]-Tabla1[[#This Row],[Impuesto ]]</f>
        <v>91.209040000000002</v>
      </c>
      <c r="P11" s="21">
        <f>Tabla1[[#This Row],[Sueldo a Recibir ]]+Tabla1[[#This Row],[Ayuda para Despensa ]]+Tabla1[[#This Row],[Subsidio al Empleo]]</f>
        <v>1961.52154</v>
      </c>
    </row>
    <row r="12" spans="1:16" ht="22.5" customHeight="1">
      <c r="A12" s="12" t="s">
        <v>32</v>
      </c>
      <c r="B12" s="13" t="s">
        <v>31</v>
      </c>
      <c r="C12" s="14">
        <v>15</v>
      </c>
      <c r="D12" s="15">
        <v>118.75</v>
      </c>
      <c r="E12" s="15">
        <f>Tabla1[[#This Row],[Salario Diario]]*Tabla1[[#This Row],[Días Laborados]]</f>
        <v>1781.25</v>
      </c>
      <c r="F12" s="15">
        <f>Tabla1[[#This Row],[Sueldo a Recibir ]]*0.05</f>
        <v>89.0625</v>
      </c>
      <c r="G12" s="16">
        <f>'[1]Tablas ISR Subsidio'!B8</f>
        <v>368.11</v>
      </c>
      <c r="H12" s="17">
        <f>Tabla1[[#This Row],[Sueldo a Recibir ]]-Tabla1[[#This Row],[Limite Inferior ]]</f>
        <v>1413.1399999999999</v>
      </c>
      <c r="I12" s="17">
        <f>'[1]Tablas ISR Subsidio'!E8</f>
        <v>6.4000000000000001E-2</v>
      </c>
      <c r="J12" s="18">
        <f>Tabla1[[#This Row],[Excedente s/limite Inferior ]]*Tabla1[[#This Row],[% Sobre Excedente]]</f>
        <v>90.44095999999999</v>
      </c>
      <c r="K12" s="17">
        <f>'[1]Tablas ISR Subsidio'!D8</f>
        <v>7.05</v>
      </c>
      <c r="L12" s="19">
        <f>Tabla1[[#This Row],[Impuesto Marginal]]+Tabla1[[#This Row],[Cuota Fija ]]</f>
        <v>97.490959999999987</v>
      </c>
      <c r="M12" s="17">
        <f>'[1]Tablas ISR Subsidio'!J11</f>
        <v>188.7</v>
      </c>
      <c r="N12" s="15">
        <v>0</v>
      </c>
      <c r="O12" s="15">
        <f>Tabla1[[#This Row],[Subsidio Correspondiente]]-Tabla1[[#This Row],[Impuesto ]]</f>
        <v>91.209040000000002</v>
      </c>
      <c r="P12" s="21">
        <f>Tabla1[[#This Row],[Sueldo a Recibir ]]+Tabla1[[#This Row],[Ayuda para Despensa ]]+Tabla1[[#This Row],[Subsidio al Empleo]]</f>
        <v>1961.52154</v>
      </c>
    </row>
    <row r="13" spans="1:16" ht="22.5" customHeight="1">
      <c r="A13" s="12" t="s">
        <v>33</v>
      </c>
      <c r="B13" s="13" t="s">
        <v>34</v>
      </c>
      <c r="C13" s="14">
        <v>15</v>
      </c>
      <c r="D13" s="15">
        <v>237.62</v>
      </c>
      <c r="E13" s="15">
        <f>Tabla1[[#This Row],[Salario Diario]]*Tabla1[[#This Row],[Días Laborados]]</f>
        <v>3564.3</v>
      </c>
      <c r="F13" s="15">
        <f>Tabla1[[#This Row],[Sueldo a Recibir ]]*0.05</f>
        <v>178.21500000000003</v>
      </c>
      <c r="G13" s="16">
        <v>3124.36</v>
      </c>
      <c r="H13" s="17">
        <f>Tabla1[[#This Row],[Sueldo a Recibir ]]-Tabla1[[#This Row],[Limite Inferior ]]</f>
        <v>439.94000000000005</v>
      </c>
      <c r="I13" s="17">
        <v>0.10879999999999999</v>
      </c>
      <c r="J13" s="18">
        <f>Tabla1[[#This Row],[Excedente s/limite Inferior ]]*Tabla1[[#This Row],[% Sobre Excedente]]</f>
        <v>47.865472000000004</v>
      </c>
      <c r="K13" s="17">
        <v>183.45</v>
      </c>
      <c r="L13" s="19">
        <f>Tabla1[[#This Row],[Impuesto Marginal]]+Tabla1[[#This Row],[Cuota Fija ]]</f>
        <v>231.315472</v>
      </c>
      <c r="M13" s="17">
        <v>107.4</v>
      </c>
      <c r="N13" s="15">
        <f>Tabla1[[#This Row],[Impuesto ]]-Tabla1[[#This Row],[Subsidio Correspondiente]]</f>
        <v>123.91547199999999</v>
      </c>
      <c r="O13" s="15"/>
      <c r="P13" s="21">
        <f>Tabla1[[#This Row],[Sueldo a Recibir ]]+Tabla1[[#This Row],[Ayuda para Despensa ]]-Tabla1[[#This Row],[ISR Neto]]</f>
        <v>3618.5995280000002</v>
      </c>
    </row>
    <row r="14" spans="1:16" ht="22.5" customHeight="1">
      <c r="A14" s="12" t="s">
        <v>35</v>
      </c>
      <c r="B14" s="23" t="s">
        <v>36</v>
      </c>
      <c r="C14" s="14">
        <v>15</v>
      </c>
      <c r="D14" s="15">
        <v>39.74</v>
      </c>
      <c r="E14" s="15">
        <f>Tabla1[[#This Row],[Salario Diario]]*Tabla1[[#This Row],[Días Laborados]]</f>
        <v>596.1</v>
      </c>
      <c r="F14" s="15">
        <f>Tabla1[[#This Row],[Sueldo a Recibir ]]*0.05</f>
        <v>29.805000000000003</v>
      </c>
      <c r="G14" s="16">
        <f>'[1]Tablas ISR Subsidio'!B8</f>
        <v>368.11</v>
      </c>
      <c r="H14" s="17">
        <f>Tabla1[[#This Row],[Sueldo a Recibir ]]-Tabla1[[#This Row],[Limite Inferior ]]</f>
        <v>227.99</v>
      </c>
      <c r="I14" s="17">
        <f>'[1]Tablas ISR Subsidio'!E8</f>
        <v>6.4000000000000001E-2</v>
      </c>
      <c r="J14" s="18">
        <f>Tabla1[[#This Row],[Excedente s/limite Inferior ]]*Tabla1[[#This Row],[% Sobre Excedente]]</f>
        <v>14.591360000000002</v>
      </c>
      <c r="K14" s="17">
        <f>'[1]Tablas ISR Subsidio'!D8</f>
        <v>7.05</v>
      </c>
      <c r="L14" s="19">
        <f>Tabla1[[#This Row],[Impuesto Marginal]]+Tabla1[[#This Row],[Cuota Fija ]]</f>
        <v>21.641360000000002</v>
      </c>
      <c r="M14" s="17">
        <f>'[1]Tablas ISR Subsidio'!J7</f>
        <v>200.85</v>
      </c>
      <c r="N14" s="15">
        <v>0</v>
      </c>
      <c r="O14" s="15">
        <f>Tabla1[[#This Row],[Subsidio Correspondiente]]-Tabla1[[#This Row],[Impuesto ]]</f>
        <v>179.20864</v>
      </c>
      <c r="P14" s="21">
        <f>Tabla1[[#This Row],[Sueldo a Recibir ]]+Tabla1[[#This Row],[Ayuda para Despensa ]]+Tabla1[[#This Row],[Subsidio al Empleo]]</f>
        <v>805.11364000000003</v>
      </c>
    </row>
    <row r="15" spans="1:16" ht="18" customHeight="1">
      <c r="A15" s="24"/>
      <c r="B15" s="25"/>
      <c r="D15" s="26"/>
      <c r="E15" s="27"/>
      <c r="G15" s="28"/>
      <c r="N15" s="26"/>
      <c r="O15" s="27"/>
      <c r="P15" s="29">
        <f>SUBTOTAL(109,Tabla1[TOTAL])</f>
        <v>23312.694503999999</v>
      </c>
    </row>
    <row r="19" spans="1:16">
      <c r="B19" t="s">
        <v>37</v>
      </c>
      <c r="I19" t="s">
        <v>38</v>
      </c>
    </row>
    <row r="20" spans="1:16" ht="15" customHeight="1">
      <c r="B20" s="55" t="s">
        <v>39</v>
      </c>
      <c r="C20" s="55"/>
      <c r="D20" s="55"/>
      <c r="E20" s="55"/>
      <c r="F20" s="55"/>
      <c r="G20" s="30"/>
      <c r="H20" s="57" t="s">
        <v>40</v>
      </c>
      <c r="I20" s="57"/>
      <c r="J20" s="57"/>
      <c r="K20" s="57"/>
      <c r="L20" s="57"/>
      <c r="M20" s="57"/>
      <c r="N20" s="57"/>
      <c r="O20" s="57"/>
      <c r="P20" s="57"/>
    </row>
    <row r="21" spans="1:16">
      <c r="B21" s="55" t="s">
        <v>41</v>
      </c>
      <c r="C21" s="55"/>
      <c r="D21" s="55"/>
      <c r="E21" s="55"/>
      <c r="F21" s="55"/>
      <c r="G21" s="30"/>
      <c r="H21" s="30"/>
      <c r="I21" s="55" t="s">
        <v>42</v>
      </c>
      <c r="J21" s="55"/>
      <c r="K21" s="55"/>
      <c r="L21" s="55"/>
      <c r="M21" s="55"/>
      <c r="N21" s="55"/>
      <c r="O21" s="55"/>
    </row>
    <row r="22" spans="1:16">
      <c r="B22" s="31"/>
      <c r="C22" s="31"/>
      <c r="D22" s="31"/>
      <c r="E22" s="31"/>
      <c r="F22" s="31"/>
      <c r="G22" s="30"/>
      <c r="H22" s="30"/>
      <c r="I22" s="31"/>
      <c r="J22" s="31"/>
      <c r="K22" s="31"/>
      <c r="L22" s="31"/>
      <c r="M22" s="31"/>
      <c r="N22" s="31"/>
      <c r="O22" s="31"/>
    </row>
    <row r="23" spans="1:16">
      <c r="B23" s="53"/>
      <c r="C23" s="53"/>
      <c r="D23" s="53"/>
      <c r="E23" s="53"/>
      <c r="F23" s="53"/>
      <c r="G23" s="30"/>
      <c r="H23" s="30"/>
      <c r="I23" s="53"/>
      <c r="J23" s="53"/>
      <c r="K23" s="53"/>
      <c r="L23" s="53"/>
      <c r="M23" s="53"/>
      <c r="N23" s="53"/>
      <c r="O23" s="53"/>
    </row>
    <row r="24" spans="1:16">
      <c r="B24" s="31"/>
      <c r="C24" s="31"/>
      <c r="D24" s="31"/>
      <c r="E24" s="31"/>
      <c r="F24" s="31"/>
      <c r="G24" s="30"/>
      <c r="H24" s="30"/>
      <c r="I24" s="31"/>
      <c r="J24" s="31"/>
      <c r="K24" s="31"/>
      <c r="L24" s="31"/>
      <c r="M24" s="31"/>
      <c r="N24" s="31"/>
      <c r="O24" s="31"/>
    </row>
    <row r="25" spans="1:16">
      <c r="B25" s="31"/>
      <c r="C25" s="31"/>
      <c r="D25" s="31"/>
      <c r="E25" s="31"/>
      <c r="F25" s="31"/>
      <c r="G25" s="30"/>
      <c r="H25" s="30"/>
      <c r="I25" s="31"/>
      <c r="J25" s="31"/>
      <c r="K25" s="31"/>
      <c r="L25" s="31"/>
      <c r="M25" s="31"/>
      <c r="N25" s="31"/>
      <c r="O25" s="31"/>
    </row>
    <row r="26" spans="1:16">
      <c r="B26" s="31"/>
      <c r="C26" s="31"/>
      <c r="D26" s="31"/>
      <c r="E26" s="31"/>
      <c r="F26" s="31"/>
      <c r="G26" s="30"/>
      <c r="H26" s="30"/>
      <c r="I26" s="31"/>
      <c r="J26" s="31"/>
      <c r="K26" s="31"/>
      <c r="L26" s="31"/>
      <c r="M26" s="31"/>
      <c r="N26" s="31"/>
      <c r="O26" s="31"/>
    </row>
    <row r="27" spans="1:16">
      <c r="B27" s="31"/>
      <c r="C27" s="31"/>
      <c r="D27" s="31"/>
      <c r="E27" s="31"/>
      <c r="F27" s="31"/>
      <c r="G27" s="30"/>
      <c r="H27" s="30"/>
      <c r="I27" s="31"/>
      <c r="J27" s="31"/>
      <c r="K27" s="31"/>
      <c r="L27" s="31"/>
      <c r="M27" s="31"/>
      <c r="N27" s="31"/>
      <c r="O27" s="31"/>
    </row>
    <row r="28" spans="1:16">
      <c r="B28" s="31"/>
      <c r="C28" s="31"/>
      <c r="D28" s="31"/>
      <c r="E28" s="31"/>
      <c r="F28" s="31"/>
      <c r="G28" s="30"/>
      <c r="H28" s="30"/>
      <c r="I28" s="31"/>
      <c r="J28" s="31"/>
      <c r="K28" s="31"/>
      <c r="L28" s="31"/>
      <c r="M28" s="31"/>
      <c r="N28" s="31"/>
      <c r="O28" s="31"/>
    </row>
    <row r="30" spans="1:16" ht="18.75">
      <c r="A30" s="1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58" t="s">
        <v>43</v>
      </c>
      <c r="B31" s="58"/>
      <c r="C31" s="58"/>
      <c r="D31" s="58"/>
      <c r="E31" s="58"/>
      <c r="F31" s="58"/>
      <c r="G31" s="58"/>
      <c r="H31" s="58"/>
      <c r="I31" s="58"/>
      <c r="J31" s="58"/>
      <c r="K31" s="56" t="s">
        <v>2</v>
      </c>
      <c r="L31" s="56"/>
      <c r="M31" s="56"/>
      <c r="N31" s="56"/>
      <c r="O31" s="56"/>
    </row>
    <row r="32" spans="1:16">
      <c r="A32" s="3" t="s">
        <v>49</v>
      </c>
    </row>
    <row r="33" spans="1:16">
      <c r="G33" s="4" t="s">
        <v>3</v>
      </c>
      <c r="H33" s="4" t="s">
        <v>4</v>
      </c>
      <c r="I33" s="4" t="s">
        <v>5</v>
      </c>
      <c r="J33" s="4" t="s">
        <v>4</v>
      </c>
      <c r="K33" s="4" t="s">
        <v>6</v>
      </c>
      <c r="L33" s="4" t="s">
        <v>4</v>
      </c>
    </row>
    <row r="34" spans="1:16" ht="49.5">
      <c r="A34" s="32" t="s">
        <v>7</v>
      </c>
      <c r="B34" s="33" t="s">
        <v>8</v>
      </c>
      <c r="C34" s="34" t="s">
        <v>9</v>
      </c>
      <c r="D34" s="35" t="s">
        <v>10</v>
      </c>
      <c r="E34" s="34" t="s">
        <v>11</v>
      </c>
      <c r="F34" s="34" t="s">
        <v>12</v>
      </c>
      <c r="G34" s="36" t="s">
        <v>13</v>
      </c>
      <c r="H34" s="34" t="s">
        <v>14</v>
      </c>
      <c r="I34" s="34" t="s">
        <v>15</v>
      </c>
      <c r="J34" s="34" t="s">
        <v>16</v>
      </c>
      <c r="K34" s="34" t="s">
        <v>17</v>
      </c>
      <c r="L34" s="34" t="s">
        <v>18</v>
      </c>
      <c r="M34" s="37" t="s">
        <v>19</v>
      </c>
      <c r="N34" s="38" t="s">
        <v>20</v>
      </c>
      <c r="O34" s="37" t="s">
        <v>21</v>
      </c>
      <c r="P34" s="33" t="s">
        <v>22</v>
      </c>
    </row>
    <row r="35" spans="1:16" ht="22.5">
      <c r="A35" s="12" t="s">
        <v>44</v>
      </c>
      <c r="B35" s="13" t="s">
        <v>45</v>
      </c>
      <c r="C35" s="14">
        <v>15</v>
      </c>
      <c r="D35" s="15">
        <v>89.85</v>
      </c>
      <c r="E35" s="15">
        <f>D35*C35</f>
        <v>1347.75</v>
      </c>
      <c r="F35" s="15">
        <f>E35*0.05</f>
        <v>67.387500000000003</v>
      </c>
      <c r="G35" s="16">
        <f>'[1]Tablas ISR Subsidio'!B8</f>
        <v>368.11</v>
      </c>
      <c r="H35" s="39">
        <f>E35-G35</f>
        <v>979.64</v>
      </c>
      <c r="I35" s="40">
        <f>'[1]Tablas ISR Subsidio'!E8</f>
        <v>6.4000000000000001E-2</v>
      </c>
      <c r="J35" s="18">
        <f>H35*I35</f>
        <v>62.696959999999997</v>
      </c>
      <c r="K35" s="17">
        <f>'[1]Tablas ISR Subsidio'!D8</f>
        <v>7.05</v>
      </c>
      <c r="L35" s="19">
        <f>J35+K35</f>
        <v>69.746960000000001</v>
      </c>
      <c r="M35" s="17">
        <f>'[1]Tablas ISR Subsidio'!J9</f>
        <v>200.7</v>
      </c>
      <c r="N35" s="15">
        <v>0</v>
      </c>
      <c r="O35" s="15">
        <f>M35-L35</f>
        <v>130.95303999999999</v>
      </c>
      <c r="P35" s="21">
        <f>E35+F35+O35</f>
        <v>1546.0905400000001</v>
      </c>
    </row>
    <row r="36" spans="1:16" ht="22.5">
      <c r="A36" s="41" t="s">
        <v>46</v>
      </c>
      <c r="B36" s="42" t="s">
        <v>45</v>
      </c>
      <c r="C36" s="43">
        <v>15</v>
      </c>
      <c r="D36" s="44">
        <v>89.85</v>
      </c>
      <c r="E36" s="44">
        <f>D36*C36</f>
        <v>1347.75</v>
      </c>
      <c r="F36" s="44">
        <f>E36*0.05</f>
        <v>67.387500000000003</v>
      </c>
      <c r="G36" s="45">
        <f>'[1]Tablas ISR Subsidio'!B8</f>
        <v>368.11</v>
      </c>
      <c r="H36" s="46">
        <f>E36-G36</f>
        <v>979.64</v>
      </c>
      <c r="I36" s="47">
        <f>'[1]Tablas ISR Subsidio'!E8</f>
        <v>6.4000000000000001E-2</v>
      </c>
      <c r="J36" s="48">
        <f>H36*I36</f>
        <v>62.696959999999997</v>
      </c>
      <c r="K36" s="49">
        <f>'[1]Tablas ISR Subsidio'!D8</f>
        <v>7.05</v>
      </c>
      <c r="L36" s="50">
        <f>J36+K36</f>
        <v>69.746960000000001</v>
      </c>
      <c r="M36" s="49">
        <f>'[1]Tablas ISR Subsidio'!J9</f>
        <v>200.7</v>
      </c>
      <c r="N36" s="44">
        <v>0</v>
      </c>
      <c r="O36" s="44">
        <f>M36-L36</f>
        <v>130.95303999999999</v>
      </c>
      <c r="P36" s="51">
        <f>E36+F36+O36</f>
        <v>1546.0905400000001</v>
      </c>
    </row>
    <row r="37" spans="1:16">
      <c r="E37" s="27"/>
      <c r="F37" s="27"/>
      <c r="O37" s="27">
        <f>SUM(O35:O36)</f>
        <v>261.90607999999997</v>
      </c>
      <c r="P37" s="52">
        <f>SUM(P35:P36)</f>
        <v>3092.1810800000003</v>
      </c>
    </row>
    <row r="40" spans="1:16">
      <c r="B40" s="59" t="s">
        <v>37</v>
      </c>
      <c r="C40" s="59"/>
      <c r="D40" s="59"/>
      <c r="E40" s="59"/>
      <c r="F40" s="59"/>
      <c r="G40" s="59"/>
      <c r="J40" t="s">
        <v>47</v>
      </c>
    </row>
    <row r="41" spans="1:16" ht="15" customHeight="1">
      <c r="B41" s="54" t="s">
        <v>39</v>
      </c>
      <c r="C41" s="54"/>
      <c r="D41" s="54"/>
      <c r="E41" s="54"/>
      <c r="F41" s="54"/>
      <c r="G41" s="54"/>
      <c r="H41" s="30"/>
      <c r="I41" s="30"/>
      <c r="J41" s="60" t="s">
        <v>40</v>
      </c>
      <c r="K41" s="60"/>
      <c r="L41" s="60"/>
      <c r="M41" s="60"/>
      <c r="N41" s="60"/>
      <c r="O41" s="60"/>
      <c r="P41" s="60"/>
    </row>
    <row r="42" spans="1:16">
      <c r="B42" s="54" t="s">
        <v>41</v>
      </c>
      <c r="C42" s="54"/>
      <c r="D42" s="54"/>
      <c r="E42" s="54"/>
      <c r="F42" s="54"/>
      <c r="G42" s="54"/>
      <c r="H42" s="30"/>
      <c r="I42" s="30"/>
      <c r="J42" s="55" t="s">
        <v>42</v>
      </c>
      <c r="K42" s="55"/>
      <c r="L42" s="55"/>
      <c r="M42" s="55"/>
      <c r="N42" s="55"/>
      <c r="O42" s="55"/>
      <c r="P42" s="55"/>
    </row>
  </sheetData>
  <mergeCells count="13">
    <mergeCell ref="B42:G42"/>
    <mergeCell ref="J42:P42"/>
    <mergeCell ref="A2:J2"/>
    <mergeCell ref="K2:O2"/>
    <mergeCell ref="B20:F20"/>
    <mergeCell ref="H20:P20"/>
    <mergeCell ref="B21:F21"/>
    <mergeCell ref="I21:O21"/>
    <mergeCell ref="A31:J31"/>
    <mergeCell ref="K31:O31"/>
    <mergeCell ref="B40:G40"/>
    <mergeCell ref="B41:G41"/>
    <mergeCell ref="J41:P41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QUINCENA NOVIEMBRE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2023-11-01T18:09:19Z</cp:lastPrinted>
  <dcterms:created xsi:type="dcterms:W3CDTF">2023-02-20T17:02:45Z</dcterms:created>
  <dcterms:modified xsi:type="dcterms:W3CDTF">2023-12-11T14:48:37Z</dcterms:modified>
</cp:coreProperties>
</file>